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646" firstSheet="8" activeTab="15"/>
  </bookViews>
  <sheets>
    <sheet name="2-3.mell" sheetId="1" r:id="rId1"/>
    <sheet name="4.mell" sheetId="2" r:id="rId2"/>
    <sheet name="4.1" sheetId="3" r:id="rId3"/>
    <sheet name="4.2" sheetId="4" r:id="rId4"/>
    <sheet name="4.3-8" sheetId="5" r:id="rId5"/>
    <sheet name="5.mell" sheetId="6" r:id="rId6"/>
    <sheet name="5.1" sheetId="7" r:id="rId7"/>
    <sheet name="5.2" sheetId="8" r:id="rId8"/>
    <sheet name="5.3-8." sheetId="9" r:id="rId9"/>
    <sheet name="6.mell." sheetId="10" r:id="rId10"/>
    <sheet name="6.1." sheetId="11" r:id="rId11"/>
    <sheet name="7-8.mell." sheetId="12" r:id="rId12"/>
    <sheet name="9.1-9.2" sheetId="13" r:id="rId13"/>
    <sheet name="9.3. mell." sheetId="14" r:id="rId14"/>
    <sheet name="10.1.mell.-Eszk." sheetId="15" r:id="rId15"/>
    <sheet name="10.2.mell.-Forr." sheetId="16" r:id="rId16"/>
    <sheet name="10.3." sheetId="17" r:id="rId17"/>
    <sheet name="10.4.mell." sheetId="18" r:id="rId18"/>
    <sheet name="10.6.mell." sheetId="19" r:id="rId19"/>
    <sheet name="11 .1-11.2" sheetId="20" r:id="rId20"/>
    <sheet name="12.mell." sheetId="21" r:id="rId21"/>
    <sheet name="12.1.mell." sheetId="22" r:id="rId22"/>
    <sheet name="14.mell" sheetId="23" r:id="rId23"/>
    <sheet name="14.1.mell." sheetId="24" r:id="rId24"/>
    <sheet name="15.mell." sheetId="25" r:id="rId25"/>
    <sheet name="15.1. mell." sheetId="26" r:id="rId26"/>
    <sheet name="16.mell." sheetId="27" r:id="rId27"/>
    <sheet name="17.mell. " sheetId="28" r:id="rId28"/>
  </sheets>
  <definedNames>
    <definedName name="_xlnm.Print_Titles" localSheetId="2">'4.1'!$3:$10</definedName>
    <definedName name="_xlnm.Print_Titles" localSheetId="3">'4.2'!$3:$10</definedName>
    <definedName name="_xlnm.Print_Titles" localSheetId="4">'4.3-8'!$3:$9</definedName>
    <definedName name="_xlnm.Print_Titles" localSheetId="1">'4.mell'!$4:$13</definedName>
    <definedName name="_xlnm.Print_Titles" localSheetId="6">'5.1'!$3:$11</definedName>
    <definedName name="_xlnm.Print_Titles" localSheetId="7">'5.2'!$6:$11</definedName>
    <definedName name="_xlnm.Print_Titles" localSheetId="8">'5.3-8.'!$3:$11</definedName>
    <definedName name="_xlnm.Print_Titles" localSheetId="5">'5.mell'!$5:$14</definedName>
    <definedName name="_xlnm.Print_Titles" localSheetId="13">'9.3. mell.'!$2:$11</definedName>
    <definedName name="_xlnm.Print_Area" localSheetId="19">'11 .1-11.2'!$A$1:$H$67</definedName>
    <definedName name="_xlnm.Print_Area" localSheetId="22">'14.mell'!$A$1:$J$35</definedName>
    <definedName name="_xlnm.Print_Area" localSheetId="0">'2-3.mell'!$A$1:$F$79</definedName>
    <definedName name="_xlnm.Print_Area" localSheetId="2">'4.1'!$A$1:$Q$255</definedName>
    <definedName name="_xlnm.Print_Area" localSheetId="3">'4.2'!$A$1:$Q$78</definedName>
    <definedName name="_xlnm.Print_Area" localSheetId="4">'4.3-8'!$A$1:$N$122</definedName>
    <definedName name="_xlnm.Print_Area" localSheetId="1">'4.mell'!$A$1:$Q$63</definedName>
    <definedName name="_xlnm.Print_Area" localSheetId="6">'5.1'!$A$1:$P$264</definedName>
    <definedName name="_xlnm.Print_Area" localSheetId="7">'5.2'!$A$1:$P$76</definedName>
    <definedName name="_xlnm.Print_Area" localSheetId="8">'5.3-8.'!$A$1:$M$126</definedName>
    <definedName name="_xlnm.Print_Area" localSheetId="5">'5.mell'!$A$1:$O$59</definedName>
    <definedName name="_xlnm.Print_Area" localSheetId="10">'6.1.'!$A$1:$E$16</definedName>
    <definedName name="_xlnm.Print_Area" localSheetId="11">'7-8.mell.'!$A$1:$F$88</definedName>
    <definedName name="_xlnm.Print_Area" localSheetId="12">'9.1-9.2'!$A$1:$L$73</definedName>
  </definedNames>
  <calcPr fullCalcOnLoad="1"/>
</workbook>
</file>

<file path=xl/sharedStrings.xml><?xml version="1.0" encoding="utf-8"?>
<sst xmlns="http://schemas.openxmlformats.org/spreadsheetml/2006/main" count="2573" uniqueCount="1071">
  <si>
    <t>ÖNKÉNT VÁL. FELADAT TELJESÍTÉSE</t>
  </si>
  <si>
    <t>ÖNKÉNT VÁL. FELADAT TELJESÍTÉSE %-a</t>
  </si>
  <si>
    <t>ÖNKÉNT VÁLLALT FELADAT EREDETI EI.</t>
  </si>
  <si>
    <t>BERUHÁZÁS</t>
  </si>
  <si>
    <t>2. melléklet a 8/2014.(IV.25.) önkormányzati rendelethez</t>
  </si>
  <si>
    <t>3. melléklet a 8/2014.(IV.25.) önkormányzati rendelethez</t>
  </si>
  <si>
    <t>4. melléklet a 8/2014.(IV.25.) önkormányzati rendelethez</t>
  </si>
  <si>
    <t xml:space="preserve"> 4/1. melléklet a 1 - 44. Helyi önkormányzatok bevételei  8/2014. (IV.25.) önkormányzati rendelethez</t>
  </si>
  <si>
    <t>4/2. melléklet a 2-11. Polgármesteri Hivatal bevételei 8/2014. (IV.25.) önkormányzati rendelethez</t>
  </si>
  <si>
    <t>4/3. melléklet a 3-7 Intézmények bevételei 8/2014. (IV.25.) önkormányzati rendelethez</t>
  </si>
  <si>
    <t>5. melléklet a 8/2014. (IV.25.) önkormányzati rendelethez</t>
  </si>
  <si>
    <t>5/1. melléklet a 1-46. Helyi önkormányzatok kiadásai 8/2014. (IV.25.)  önkormányzati rendelethez</t>
  </si>
  <si>
    <t>5/2. melléklet 2-10. Polgármesteri Hivatal kiadásai a 8/2014. (IV.25.)  önkormányzati rendelethez</t>
  </si>
  <si>
    <t>5/3. melléklet a 3-8. Intézmények kiadásai  a 8/2014. (IV.25.) önkormányzati rendelethez</t>
  </si>
  <si>
    <t>6. melléklet a 8/2014. (IV.25.) önkormányzati rendelethez</t>
  </si>
  <si>
    <t>6.1. melléklet a 8/2014. (IV.25.) önkormányzati rendelethez</t>
  </si>
  <si>
    <t>8. melléklet a 8/2014. (IV.25.) számú önkormányzati rendelethez</t>
  </si>
  <si>
    <t>7. melléklet a 8/2014. (IV.25.) önkormányzati rendelethez</t>
  </si>
  <si>
    <t>9/1. melléklet a 8/2014. (IV.25.) önkormányzati rendelethez</t>
  </si>
  <si>
    <t>9/2.  melléklet a 8/2014. (IV.25.) számú önkormányzati rendelethez</t>
  </si>
  <si>
    <t>9/3. melléklet a 8/2014. (IV.25.) önkormmányzati rendelethez</t>
  </si>
  <si>
    <t>10.1. melléklet a 8/2014. (IV.25.) önkormányzati rendelethez</t>
  </si>
  <si>
    <t>10. 2. melléklet a 8/2014. (IV.25.)önkormányzati rendelethez</t>
  </si>
  <si>
    <t>10.3. melléklet a 8/2014. (IV.25.) önkormányzati rendelethez</t>
  </si>
  <si>
    <t>10.4. melléklet a 8/2014. (IV.25.)önkormányzati rendelethez</t>
  </si>
  <si>
    <t>10.6. melléklet a 8/2013. (IV.25.) önkormányzati rendelethez</t>
  </si>
  <si>
    <t>11. melléklet a 8/2014. (IV.25.) számú önkormányzati  rendelethez</t>
  </si>
  <si>
    <t>11/1. melléklet a 8/2014. (IV.25.) önkormányzati rendelethez</t>
  </si>
  <si>
    <t>11/2. melléklet a 8/2014. (IV.25.) számú önkormányzati rendelethez</t>
  </si>
  <si>
    <t>12.melléklet a 8/2014. (IV.25.) önkormányzati rendelethez</t>
  </si>
  <si>
    <t>12.1. melléklet a 8/2014. (IV.25.) önkormányzati rendelethez</t>
  </si>
  <si>
    <t>14. melléklet a 8/2014. (IV.25.) önkormányzati  rendelethez</t>
  </si>
  <si>
    <t>14.1. melléklet a 8/2014. (IV.25.)  önkormányzati rendelethez</t>
  </si>
  <si>
    <t>15. melléklet a 8/2014. (IV.25.)  önkormányzati rendelethez</t>
  </si>
  <si>
    <t>15.1. melléklet a 8/2014. (IV.25.) önkormányzati rendelethez</t>
  </si>
  <si>
    <t>16. melléklet a 8/2014. (IV.25.) önkormányzati rendelethez</t>
  </si>
  <si>
    <t xml:space="preserve">17. melléklet a 8/2014. (IV.25.) önkormányzati rendelethez </t>
  </si>
  <si>
    <t xml:space="preserve"> 2013. évi normatív állami hozzájárulás</t>
  </si>
  <si>
    <t>Jogcím</t>
  </si>
  <si>
    <t>Mutató</t>
  </si>
  <si>
    <t>2013. évre jóváhagyott támogatás</t>
  </si>
  <si>
    <t>Összeg Ft</t>
  </si>
  <si>
    <t>A helyi önkormányzatok működésének általános támogatása</t>
  </si>
  <si>
    <t>I.1.a) Önkormányzati hivatal működésének támogatása</t>
  </si>
  <si>
    <t>I.1.b) Település-üzemelt. kapcs.feladatellátás támogat.össz.</t>
  </si>
  <si>
    <t xml:space="preserve">        - Zöldterület-gazd.kapcs. Feladatok ellát.tám.</t>
  </si>
  <si>
    <t xml:space="preserve">        - Közvilágítás fenntartásának támogatása</t>
  </si>
  <si>
    <t xml:space="preserve">        - Köztemető fenntart.kapcsolatos feladatok támog.</t>
  </si>
  <si>
    <t xml:space="preserve">        - Közutak fenntartásának támogatása</t>
  </si>
  <si>
    <t>I.1.c.) Beszámítás összege</t>
  </si>
  <si>
    <t>I.1. a-c) jogcímem áp. 30-ig nyújtott éves támogatás összesen</t>
  </si>
  <si>
    <t>I.1. a-c) jogcímem május 1-től nyújtott éves támogatás összesen</t>
  </si>
  <si>
    <t>I.1.d) Egyéb kötlelező önkormányzati feladatok támogatása</t>
  </si>
  <si>
    <t>I. jogcímen önkormányzati támogatás összesen</t>
  </si>
  <si>
    <t>A települési önk.egyes köznevelési és gyermekétkeztetési feladatainak támogatása</t>
  </si>
  <si>
    <t>II.1. Óvodapedagógusok elismert létszáma 8 hó</t>
  </si>
  <si>
    <t>35 fő</t>
  </si>
  <si>
    <t>II.1.(2) Óvodapedagógusok munk.segítők száma 8 hó</t>
  </si>
  <si>
    <t>16 fő</t>
  </si>
  <si>
    <t>II.1. Óvodapedagógusok elismert létszáma 4 hó</t>
  </si>
  <si>
    <t>II.1.(2) Óvodapedagógusok munk.segítők száma 4 hó</t>
  </si>
  <si>
    <t>22 fő</t>
  </si>
  <si>
    <t>II.2. (1) Óvodaműködés támogatása 8 hó</t>
  </si>
  <si>
    <t>415 fő</t>
  </si>
  <si>
    <t>II.2. (12 Óvodaműködés támogatása 4 hó</t>
  </si>
  <si>
    <t>410 fő</t>
  </si>
  <si>
    <t>II.3 Óvódai, iskolai, gimnáziumi étkeztetés támogatása</t>
  </si>
  <si>
    <t>524 fő</t>
  </si>
  <si>
    <t>II. jogcímen önkormányzati támogatás összesen</t>
  </si>
  <si>
    <t>A települési önkormányzatok szociális és gyermekjóléti feladatainak támogatása</t>
  </si>
  <si>
    <t>III. . Ingyenes és kedv.étk.támogatása bölcsőde</t>
  </si>
  <si>
    <t>2 fő</t>
  </si>
  <si>
    <t>III.2. Hozzájárulás pénzbeli szociális ellátásokhoz</t>
  </si>
  <si>
    <t>III.3. Bölcsődei ellátás</t>
  </si>
  <si>
    <t>III.4. a)Kötelezően foglalk.szakmai dolg.bértám.idősekorúak ellátása</t>
  </si>
  <si>
    <t>III.4.b.) Intézményüzemeltetés támogatása idősekorúak ellátása</t>
  </si>
  <si>
    <t>III. jogcímen ökormányzati támogatás összesen</t>
  </si>
  <si>
    <t>Települési önkormányzatok kulturális feladatainak támogatása</t>
  </si>
  <si>
    <t>IV.1.d.) Tel.önk.támogatása a nyilvános könyvtári ellátás és közműv.feladat.</t>
  </si>
  <si>
    <t>IV. jogcímen ökormányzati támogatás összesen</t>
  </si>
  <si>
    <t>Helyi önkormányzat 2013. évi normatív támogatása</t>
  </si>
  <si>
    <t>Tényleges</t>
  </si>
  <si>
    <t>mutatószám</t>
  </si>
  <si>
    <t>Eltérérés</t>
  </si>
  <si>
    <t>összeg Ft</t>
  </si>
  <si>
    <t>és egyéb kötött felhasználású támogatások elszámolása</t>
  </si>
  <si>
    <t>Központosított előirányzatok megnevezése</t>
  </si>
  <si>
    <t>Rendelkezésre bocsátott</t>
  </si>
  <si>
    <t>Ténylegesen felhasznált</t>
  </si>
  <si>
    <t>Fel nem használt</t>
  </si>
  <si>
    <t>Eltérés</t>
  </si>
  <si>
    <t>Könyvtári és közművelődési érdekeltségnövelő tám.</t>
  </si>
  <si>
    <t>Gyermekszegénység elleni program keretében nyári étk.</t>
  </si>
  <si>
    <t xml:space="preserve">1997. XXXI. tv. (Gyvt) 148. §. (5) bek. </t>
  </si>
  <si>
    <t>Központosított előirányzatok összesen</t>
  </si>
  <si>
    <t>Szoc.ellátásokkal kapcs.egyéb támogatás össz.</t>
  </si>
  <si>
    <t>ESZKÖZÖK</t>
  </si>
  <si>
    <t>Befektetett eszközök</t>
  </si>
  <si>
    <t>Befekte-</t>
  </si>
  <si>
    <t>Forgóeszközök</t>
  </si>
  <si>
    <t>Forgó-</t>
  </si>
  <si>
    <t>Eszkö-</t>
  </si>
  <si>
    <t xml:space="preserve">Önállóan, részben </t>
  </si>
  <si>
    <t>Vagyon-érték</t>
  </si>
  <si>
    <t>Bruttó érték</t>
  </si>
  <si>
    <t>Érték-</t>
  </si>
  <si>
    <t>Nettó érték</t>
  </si>
  <si>
    <t>Nettó értékből</t>
  </si>
  <si>
    <t>Befekt.</t>
  </si>
  <si>
    <t>tett</t>
  </si>
  <si>
    <t>Készle-tek</t>
  </si>
  <si>
    <t>Követe-</t>
  </si>
  <si>
    <t>Pénz-</t>
  </si>
  <si>
    <t xml:space="preserve">Egyéb </t>
  </si>
  <si>
    <t>eszkö-</t>
  </si>
  <si>
    <t>zök</t>
  </si>
  <si>
    <t xml:space="preserve">önállóan gazdálkodó </t>
  </si>
  <si>
    <t>helyes-</t>
  </si>
  <si>
    <t>Immat.</t>
  </si>
  <si>
    <t>Ingatla-</t>
  </si>
  <si>
    <t>Gépek</t>
  </si>
  <si>
    <t>Jármű-</t>
  </si>
  <si>
    <t>Beruhá-</t>
  </si>
  <si>
    <t>Üzemelt.</t>
  </si>
  <si>
    <t>tett pü.</t>
  </si>
  <si>
    <t>eszk.</t>
  </si>
  <si>
    <t>lések</t>
  </si>
  <si>
    <t>aktív</t>
  </si>
  <si>
    <t>össz.</t>
  </si>
  <si>
    <t>intézmények neve</t>
  </si>
  <si>
    <t>bítés</t>
  </si>
  <si>
    <t>javak</t>
  </si>
  <si>
    <t>nok</t>
  </si>
  <si>
    <t>berend.</t>
  </si>
  <si>
    <t>vek</t>
  </si>
  <si>
    <t>zások</t>
  </si>
  <si>
    <t>eszközök</t>
  </si>
  <si>
    <t xml:space="preserve">érték </t>
  </si>
  <si>
    <t xml:space="preserve">össz. </t>
  </si>
  <si>
    <t>pü.elsz.</t>
  </si>
  <si>
    <t>felszer.</t>
  </si>
  <si>
    <t>helyesb.</t>
  </si>
  <si>
    <t>5=(6+7+</t>
  </si>
  <si>
    <t xml:space="preserve">12. </t>
  </si>
  <si>
    <t>14=(4+5+</t>
  </si>
  <si>
    <t>17.</t>
  </si>
  <si>
    <t>18.</t>
  </si>
  <si>
    <t>19.</t>
  </si>
  <si>
    <t>20.</t>
  </si>
  <si>
    <t>8+9+10+11)</t>
  </si>
  <si>
    <t>12+13)</t>
  </si>
  <si>
    <t>4. Arny János Városi Könyvtár</t>
  </si>
  <si>
    <t>5.  Dr. Mosonyi A. Gondozási K.</t>
  </si>
  <si>
    <t>6.  Dr.Magyar K. Városi Bölcsöde</t>
  </si>
  <si>
    <t>7. Dorog Város Egyesített Sport I.</t>
  </si>
  <si>
    <t>1-2 cím összesen</t>
  </si>
  <si>
    <t>FORRÁSOK</t>
  </si>
  <si>
    <t>Önállóan gazdálkodó</t>
  </si>
  <si>
    <t>Saját tőke</t>
  </si>
  <si>
    <t>Saját tőke összesen</t>
  </si>
  <si>
    <t>91-180 nap</t>
  </si>
  <si>
    <t xml:space="preserve">181-360 napon </t>
  </si>
  <si>
    <t>2012.dec.31-ig vissza-fizetve</t>
  </si>
  <si>
    <t>Átvállalás</t>
  </si>
  <si>
    <t>Hómaró vásárlás</t>
  </si>
  <si>
    <t>3.  Dorog Városi Óvoda</t>
  </si>
  <si>
    <t>Dorog Városi Óvoda</t>
  </si>
  <si>
    <t>3.  Dorog Városi óvoda</t>
  </si>
  <si>
    <t>Dorogi Városi óvoda</t>
  </si>
  <si>
    <t>Függő, átfutó, kiadások</t>
  </si>
  <si>
    <t>Függő. Átfutó kiadások</t>
  </si>
  <si>
    <t>IX.</t>
  </si>
  <si>
    <t>Függő, átfutó bevétel</t>
  </si>
  <si>
    <t>Fügőő, átfutó bevétel</t>
  </si>
  <si>
    <t xml:space="preserve">          -egyéb rövidlejáratú kötelezettség</t>
  </si>
  <si>
    <t>Költségvetési pénzmaradvány</t>
  </si>
  <si>
    <t>adatok e Ft-ban</t>
  </si>
  <si>
    <t>Létszámcsökkentési támogatás</t>
  </si>
  <si>
    <t>Mosonyi Albert Gondozási Központ</t>
  </si>
  <si>
    <t>Térségi Szociális Alapellátó Szolgálat</t>
  </si>
  <si>
    <t>Lakott területtel kapcs. Feladatok támogatása</t>
  </si>
  <si>
    <t>Egyéb központi támogatások (működőképesség támogatása)</t>
  </si>
  <si>
    <t>30 fő</t>
  </si>
  <si>
    <t>II.1.(3) Óvodapedagódusok átlagbér és közteher elismert pótlék 263.100/létszám/3 hó</t>
  </si>
  <si>
    <t>Többcélú Kistérségi Társulás számára igényelt normatív támogatás</t>
  </si>
  <si>
    <t>II.3 Szociális és gyerekjóléti feladatok támogatása</t>
  </si>
  <si>
    <t>Gyeremekjóléti szolgálat</t>
  </si>
  <si>
    <t>Családsegítés kiegészítő támogatása</t>
  </si>
  <si>
    <t>Gyermekjóléti szolgálat kiegészítő támogatás</t>
  </si>
  <si>
    <t>Szociális étkeztetés</t>
  </si>
  <si>
    <t>Éves támogatás összesen</t>
  </si>
  <si>
    <t>Szociális és gyermekjóléti feladatok I. félévi támogatás visszavonása</t>
  </si>
  <si>
    <t>Normatív támogatás eltérés</t>
  </si>
  <si>
    <t xml:space="preserve">      Tartalékok</t>
  </si>
  <si>
    <t>Kötelezettség</t>
  </si>
  <si>
    <t>Kötele-</t>
  </si>
  <si>
    <t>Források</t>
  </si>
  <si>
    <t>intézmények</t>
  </si>
  <si>
    <t>Induló</t>
  </si>
  <si>
    <t>Tőke vált.</t>
  </si>
  <si>
    <t>Értékelé-</t>
  </si>
  <si>
    <t>Kv-i tart.</t>
  </si>
  <si>
    <t>Váll. tart.</t>
  </si>
  <si>
    <t>Rövid</t>
  </si>
  <si>
    <t>Hosszú</t>
  </si>
  <si>
    <t>Egyéb</t>
  </si>
  <si>
    <t>zettségek</t>
  </si>
  <si>
    <t>mindösz-</t>
  </si>
  <si>
    <t>si tartalék</t>
  </si>
  <si>
    <t>lejáratú</t>
  </si>
  <si>
    <t>passz.pü.</t>
  </si>
  <si>
    <t>összesen</t>
  </si>
  <si>
    <t>szesen</t>
  </si>
  <si>
    <t>elszám.</t>
  </si>
  <si>
    <t>5=2+3+4</t>
  </si>
  <si>
    <t xml:space="preserve">10. </t>
  </si>
  <si>
    <t>11=8+9+10</t>
  </si>
  <si>
    <t>12=5+6+</t>
  </si>
  <si>
    <t>7+11</t>
  </si>
  <si>
    <t>Kimutatás az önkormányzat tárgyi és üzemeltetésre</t>
  </si>
  <si>
    <t xml:space="preserve">átadott eszközeiről </t>
  </si>
  <si>
    <t>Főkönyvi</t>
  </si>
  <si>
    <t>Bruttó</t>
  </si>
  <si>
    <t>Nettó</t>
  </si>
  <si>
    <t xml:space="preserve">Érték </t>
  </si>
  <si>
    <t>Vagyon</t>
  </si>
  <si>
    <t>számla</t>
  </si>
  <si>
    <t>érték</t>
  </si>
  <si>
    <t>csökkenés</t>
  </si>
  <si>
    <t>helyesbítés</t>
  </si>
  <si>
    <t>Immateriális javak</t>
  </si>
  <si>
    <t xml:space="preserve">   -forgalomképes</t>
  </si>
  <si>
    <t>Földterület</t>
  </si>
  <si>
    <t xml:space="preserve">   - forgalomképes</t>
  </si>
  <si>
    <t xml:space="preserve">   - forgalomképtelen</t>
  </si>
  <si>
    <t>Telkek</t>
  </si>
  <si>
    <t xml:space="preserve">   - korlátozottan forgalomképes</t>
  </si>
  <si>
    <t>Épületek</t>
  </si>
  <si>
    <t>Építmények</t>
  </si>
  <si>
    <t>Egyéb gép, berendezés</t>
  </si>
  <si>
    <t>Képzőművészeti alkotás</t>
  </si>
  <si>
    <t>Járművek</t>
  </si>
  <si>
    <t>Üzemelt. átadott eszközök korlátoz.forg.képes</t>
  </si>
  <si>
    <t>Üzemelt. átadott szelektív hulladékgyűjt. jármű</t>
  </si>
  <si>
    <t>Üzemelt. átadott egyéb gép</t>
  </si>
  <si>
    <t>Üzemeltetésre átadott jármű</t>
  </si>
  <si>
    <t>Részesedések</t>
  </si>
  <si>
    <t>Érték helyesbítés</t>
  </si>
  <si>
    <t>Érték-    vesztés</t>
  </si>
  <si>
    <t>Vagyoni érték</t>
  </si>
  <si>
    <t>Megjegyzés</t>
  </si>
  <si>
    <t>Vértes Erőmű Rt.</t>
  </si>
  <si>
    <t>Letéti igazolás alapján</t>
  </si>
  <si>
    <t>Forrás részvény</t>
  </si>
  <si>
    <t>B kategóriás piaci jelentés alapján</t>
  </si>
  <si>
    <t>Közművelődési Nonprofit Kft.</t>
  </si>
  <si>
    <t>Beszámoló alapján saját tőke változása nem indokolja az értékhelyesbítés alkalmazását</t>
  </si>
  <si>
    <t>Szakorvosi Rendelő Nonprofit Kft.</t>
  </si>
  <si>
    <t>Szent Borbála Nonprofit Kft.</t>
  </si>
  <si>
    <t>Városüzemeltetési Nonprofit Kft.</t>
  </si>
  <si>
    <t>Kimutatás az adós követelések értékvesztésének</t>
  </si>
  <si>
    <t>elszámolásáról</t>
  </si>
  <si>
    <t>0-90 napon túli</t>
  </si>
  <si>
    <t>360 napon       túli</t>
  </si>
  <si>
    <t>Értékvesztés összesen</t>
  </si>
  <si>
    <t>Építményadó</t>
  </si>
  <si>
    <t>Iparűzési adó</t>
  </si>
  <si>
    <t>Gépjárműadó</t>
  </si>
  <si>
    <t>Talajterhelési díj</t>
  </si>
  <si>
    <t>Államigazgatási illeték</t>
  </si>
  <si>
    <t>Pótlék</t>
  </si>
  <si>
    <t>Bírság</t>
  </si>
  <si>
    <t>Egyéb bevételek</t>
  </si>
  <si>
    <t>Kimutatás az önállóan gazdálkodó intézmények</t>
  </si>
  <si>
    <t>tárgyévi pénzmaradványáról</t>
  </si>
  <si>
    <t>1-8cím Összesen</t>
  </si>
  <si>
    <t>Önkormányzat</t>
  </si>
  <si>
    <t xml:space="preserve">Polgármesteri Hivatal </t>
  </si>
  <si>
    <t>Dr Mosonyi Albert Gondozási Központ</t>
  </si>
  <si>
    <t>Dr Magyar Károly Városi Bölcsöde</t>
  </si>
  <si>
    <t>Dorog Város Egyesített Sport-intézmény</t>
  </si>
  <si>
    <t>1. Záró pénzkészlet</t>
  </si>
  <si>
    <t>2. Egyéb aktív és passzív pü. elszámolások</t>
  </si>
  <si>
    <t xml:space="preserve">    összevont záróegyenlege (+ -)</t>
  </si>
  <si>
    <t>3. Előző év(ek)ben képzett tartalékok</t>
  </si>
  <si>
    <t xml:space="preserve">    maradványa ( - )</t>
  </si>
  <si>
    <t xml:space="preserve">4. Tárgyévi helyesbített pénzmaradvány </t>
  </si>
  <si>
    <t>5. Finanszírozásból származó korrekciók (+  -)</t>
  </si>
  <si>
    <t>6. Pénzmaradványt terhelő elvonások (+  -)</t>
  </si>
  <si>
    <t>7. Költségvetési pénzmaradványt külön jogsza-</t>
  </si>
  <si>
    <t xml:space="preserve">    bály alapján módosító tétel (+  -)</t>
  </si>
  <si>
    <t>8. Módosított pénzmaradvány</t>
  </si>
  <si>
    <t xml:space="preserve">                     Kimutatás a pénzmaradvány felhasználásáról </t>
  </si>
  <si>
    <t>Dr. Magyar Károly Városi Bölcsöde</t>
  </si>
  <si>
    <t>Dorog Város Egyesített Sportintézmény</t>
  </si>
  <si>
    <t>Módosított pénzmaradvány</t>
  </si>
  <si>
    <t>Eü alapból folyósított pénzeszk.maradvány</t>
  </si>
  <si>
    <t>Kötelezettséggel terhelt</t>
  </si>
  <si>
    <t xml:space="preserve">  - működési célú kötelezettséggel t.</t>
  </si>
  <si>
    <t xml:space="preserve">  - felhalmozási célú kötelezettséggel t.</t>
  </si>
  <si>
    <t>Szabad pénzmaradvány</t>
  </si>
  <si>
    <t>Kimutatás az önkormányzat összevont mérlegéről</t>
  </si>
  <si>
    <t>Eszközök</t>
  </si>
  <si>
    <t xml:space="preserve">     Állományi érték</t>
  </si>
  <si>
    <t>Előző év</t>
  </si>
  <si>
    <t>Tárgyév</t>
  </si>
  <si>
    <t>1. Szellemi termékek</t>
  </si>
  <si>
    <t>1. Induló tőke</t>
  </si>
  <si>
    <t>I. Immateriális javak összesen</t>
  </si>
  <si>
    <t>2. Tőkeváltozások</t>
  </si>
  <si>
    <t>1. Ingatlanok, kapcs. vagyoni jog</t>
  </si>
  <si>
    <t>3. Értékesítési tartalék</t>
  </si>
  <si>
    <t>2. Gépek, berendezések, felszerelések</t>
  </si>
  <si>
    <t>D. SAJÁT TŐKE ÖSSZESEN</t>
  </si>
  <si>
    <t>3. Járművek</t>
  </si>
  <si>
    <t>1. Költségvetési tartalék elszámolása</t>
  </si>
  <si>
    <t>4. Beruházások, felújítások</t>
  </si>
  <si>
    <t xml:space="preserve">      - tárgyévi költségvetési tartalék</t>
  </si>
  <si>
    <t>5. Tárgyi eszközök értékhelyesbítése</t>
  </si>
  <si>
    <t xml:space="preserve">      - előző évi költségvetési tartalék</t>
  </si>
  <si>
    <t>II. Tárgyi eszközök összesen</t>
  </si>
  <si>
    <t>Dorog Város Önkormányzat 2013. évi központosított előirányzatok</t>
  </si>
  <si>
    <t xml:space="preserve">Dorogi Egyetértés Sportegyesület </t>
  </si>
  <si>
    <t>Kimutatás az önkormányzat 2013. évi vagyonáról</t>
  </si>
  <si>
    <t xml:space="preserve">adatok ezer forintban </t>
  </si>
  <si>
    <t>A 2013. december 31-i állapot szerinti hitelállomány alakulása</t>
  </si>
  <si>
    <t xml:space="preserve">A 2013. december 31-i állapot szerinti </t>
  </si>
  <si>
    <t>2016-2027.</t>
  </si>
  <si>
    <t>Óvodai,iskolai kedvezményes étkezés</t>
  </si>
  <si>
    <t>Bölcsődei kedvezményes étkezés</t>
  </si>
  <si>
    <t>I. Költségvetési tartalék összesen</t>
  </si>
  <si>
    <t>1. Egyéb t. részesedés</t>
  </si>
  <si>
    <t>E. TARTALÉKOK ÖSSZESEN</t>
  </si>
  <si>
    <t>2. T. hit. értékpapír</t>
  </si>
  <si>
    <t>1. Beruházási, fejlesztési hitel</t>
  </si>
  <si>
    <t>3. Tartósan adott kölcsön</t>
  </si>
  <si>
    <t>I. Hosszú lejáratú kötelezettség</t>
  </si>
  <si>
    <t>4. Befektetett pénzeszközök értékhely.</t>
  </si>
  <si>
    <t>1. Kötelezettségek (szállító)</t>
  </si>
  <si>
    <t>5. Egyéb hosszúlejáratú kölcsön</t>
  </si>
  <si>
    <t>III. Befektetett pénzügyi eszközök összesen</t>
  </si>
  <si>
    <t>IV. Üzemeltetés, kezelésre átadott eszk.</t>
  </si>
  <si>
    <t>2. Egyéb rövid lejáratú kötelezettség</t>
  </si>
  <si>
    <t>IV/a. Üzemelt. átadott eszk. értékhely.</t>
  </si>
  <si>
    <t xml:space="preserve">       - rövid lejáratú hitel</t>
  </si>
  <si>
    <t>A. BEFEKTETETT ESZKÖZÖK ÖSSZESEN</t>
  </si>
  <si>
    <t xml:space="preserve">       - beruházási hitel köv. évi törlesztése</t>
  </si>
  <si>
    <t>1. Anyagok</t>
  </si>
  <si>
    <t xml:space="preserve">       - helyi adó túlfizetése miatti köt.</t>
  </si>
  <si>
    <t>I. Készletek összesen</t>
  </si>
  <si>
    <t>II. Rövid lejáratú kötelezettség</t>
  </si>
  <si>
    <t>1. Követelés áru. sz. (vevő)</t>
  </si>
  <si>
    <t>1. Költségvetési passzív függő elszámolás</t>
  </si>
  <si>
    <t>2. Adósok</t>
  </si>
  <si>
    <t>2. Költségvetési passzív átfutó elszámolás</t>
  </si>
  <si>
    <t>3. Rövid lejáratú kölcsönök</t>
  </si>
  <si>
    <t>3. Költségvetési passzív kiegyenlítő elszámolás</t>
  </si>
  <si>
    <t>4. Egyéb követelések</t>
  </si>
  <si>
    <t>4. Költségvetésen kív. passzív kiegy. elszám.</t>
  </si>
  <si>
    <t>II. Követelések összesen</t>
  </si>
  <si>
    <t xml:space="preserve">       - költségvetésen kív. letéti elszám. </t>
  </si>
  <si>
    <t>1. Pénztárak, csekkek, betétkönyek</t>
  </si>
  <si>
    <t>III. Egyéb passzív elszámolás</t>
  </si>
  <si>
    <t>2. Költségvetési bankszámlák</t>
  </si>
  <si>
    <t>F. KÖTELEZETTSÉGEK ÖSSZESEN</t>
  </si>
  <si>
    <t>3. Idegen pénzeszközök</t>
  </si>
  <si>
    <t>III. Pénzeszközök összesen</t>
  </si>
  <si>
    <t>1. Költségvetési aktív függő elszámolás</t>
  </si>
  <si>
    <t>2. Költségvetési aktív átfutó elszámolás</t>
  </si>
  <si>
    <t>3. Költségvetési aktív kiegyenlítő elszámolás</t>
  </si>
  <si>
    <t>IV. Egyéb aktív pénzügyi elszámolás</t>
  </si>
  <si>
    <t>B. FORGÓESZKÖZÖK ÖSSZESEN</t>
  </si>
  <si>
    <t>ESZKÖZÖK ÖSSZESEN</t>
  </si>
  <si>
    <t>FORRÁSOK ÖSSZESEN</t>
  </si>
  <si>
    <t>Igénybe-vétel éve</t>
  </si>
  <si>
    <t>Hitel célja</t>
  </si>
  <si>
    <t>Összege</t>
  </si>
  <si>
    <t>2019-2026.</t>
  </si>
  <si>
    <t>Hitel száma</t>
  </si>
  <si>
    <t>2014.</t>
  </si>
  <si>
    <t>2015.</t>
  </si>
  <si>
    <t>2016.</t>
  </si>
  <si>
    <t>2017.</t>
  </si>
  <si>
    <t>2018.</t>
  </si>
  <si>
    <t>2005.</t>
  </si>
  <si>
    <t>Szerződés szerint 6 feladatra</t>
  </si>
  <si>
    <t>80150000 OTP</t>
  </si>
  <si>
    <t>2006.</t>
  </si>
  <si>
    <t>10. sz. főközlekedési út</t>
  </si>
  <si>
    <t>80180007 OTP</t>
  </si>
  <si>
    <t>Központi ügyelet és mentőáll.</t>
  </si>
  <si>
    <t>80170008 OTP</t>
  </si>
  <si>
    <t>ROP és mentőállomás pótmunk.</t>
  </si>
  <si>
    <t>GA-030842 CIB</t>
  </si>
  <si>
    <t>2007.</t>
  </si>
  <si>
    <t>Panel Plusz</t>
  </si>
  <si>
    <t>80160009 OTP</t>
  </si>
  <si>
    <t>Művelődési Ház pótmunkái</t>
  </si>
  <si>
    <t>80210001 OTP</t>
  </si>
  <si>
    <t>Kossuth L. u.</t>
  </si>
  <si>
    <t>80190006 OTP</t>
  </si>
  <si>
    <t>Szerződés szerint 3 feladatra</t>
  </si>
  <si>
    <t>80200002 OTP</t>
  </si>
  <si>
    <t>2009.-2010.</t>
  </si>
  <si>
    <t>Pataksor és Ady u.szennyvízcsat.</t>
  </si>
  <si>
    <t>80220000 OTP</t>
  </si>
  <si>
    <t>2010.</t>
  </si>
  <si>
    <t>Intézmények Háza</t>
  </si>
  <si>
    <t>80250007 OTP</t>
  </si>
  <si>
    <t>2011.</t>
  </si>
  <si>
    <t>Járóbeteg ellátás fejlesztése</t>
  </si>
  <si>
    <t>10260009 OTP</t>
  </si>
  <si>
    <t>00000024 OTP</t>
  </si>
  <si>
    <t>nyújtott kölcsön állománya</t>
  </si>
  <si>
    <t>Hosszú lejáratú hitelek</t>
  </si>
  <si>
    <t>Rövid lejáratú hitelek</t>
  </si>
  <si>
    <t>Hitelek összesen</t>
  </si>
  <si>
    <t>Bérlakás értékesítés</t>
  </si>
  <si>
    <t>Lakáscélú kölcsön</t>
  </si>
  <si>
    <t>Munkáltatói kölcsön</t>
  </si>
  <si>
    <t>Többéves kihatással járó kötelezettségek</t>
  </si>
  <si>
    <t>bemutatása évenkénti bontásban</t>
  </si>
  <si>
    <t>Hitelkamat</t>
  </si>
  <si>
    <t>ÖSSZESEN</t>
  </si>
  <si>
    <t>Kimutatás az államháztartási törvény 24. § (4) bekezdésének C. pontja</t>
  </si>
  <si>
    <t>alapján a közvetett támogatásokról</t>
  </si>
  <si>
    <t>A  33/2009. (XII.18.)sz. Kt. Rendelet 2§. Szerinti kedvezmény (adóalap kisebb, mint 2,5M Ft) 412 adózó</t>
  </si>
  <si>
    <t>Települési szilárd hulladékkezelési közszolgáltatási díj</t>
  </si>
  <si>
    <t>A 18/2002.(XII.20.) Kt. Rendelet 8/A § szerinti 70.életévüket betöltött dorogi lakosok közszolgáltatási díí kefvezménye</t>
  </si>
  <si>
    <t>1997. XXXI. tv. (Gyvt) 148. §. (5) bek.</t>
  </si>
  <si>
    <t>Idősek Otthona térítési díj kedvezménye</t>
  </si>
  <si>
    <t>1993. évi III. tv. (Szoc.tv.) 117.§</t>
  </si>
  <si>
    <t>Önkormányzati lakások egyösszegű kifizetése esetén a vevő 20%-os kedvezménye a tőketartozásból</t>
  </si>
  <si>
    <t>16/2010.(VI.25.) sz. Kt.rendelet 10§ (6) bekezdése</t>
  </si>
  <si>
    <t>BEVÉTELEK</t>
  </si>
  <si>
    <t>Sor-</t>
  </si>
  <si>
    <t>Megnevezés</t>
  </si>
  <si>
    <t>Intézm.</t>
  </si>
  <si>
    <t>Összesen</t>
  </si>
  <si>
    <t>szám</t>
  </si>
  <si>
    <t>1.</t>
  </si>
  <si>
    <t>2.</t>
  </si>
  <si>
    <t>3.</t>
  </si>
  <si>
    <t>4.</t>
  </si>
  <si>
    <t>5.</t>
  </si>
  <si>
    <t>6.</t>
  </si>
  <si>
    <t>Átengedett központi adók</t>
  </si>
  <si>
    <t>7.</t>
  </si>
  <si>
    <t>8.</t>
  </si>
  <si>
    <t>9.</t>
  </si>
  <si>
    <t>10.</t>
  </si>
  <si>
    <t>11.</t>
  </si>
  <si>
    <t>12.</t>
  </si>
  <si>
    <t>13.</t>
  </si>
  <si>
    <t>14.</t>
  </si>
  <si>
    <t>KIADÁSOK</t>
  </si>
  <si>
    <t>Költségvetési szervek folyó kiadásai</t>
  </si>
  <si>
    <t>Ebből: - személyi juttatás</t>
  </si>
  <si>
    <t xml:space="preserve">             - munkaadókat terhelő járulék</t>
  </si>
  <si>
    <t xml:space="preserve">             - dologi kiadás</t>
  </si>
  <si>
    <t xml:space="preserve">               ebből: hitel visszafiz. kamata</t>
  </si>
  <si>
    <t>Felhalmozási kiadások</t>
  </si>
  <si>
    <t>Ebből: - felújítás</t>
  </si>
  <si>
    <t xml:space="preserve">           - beruházás</t>
  </si>
  <si>
    <t xml:space="preserve">           - felh. kiadásra átadás</t>
  </si>
  <si>
    <t>Hiteltörlesztés</t>
  </si>
  <si>
    <t>Tartalék előirányzatok</t>
  </si>
  <si>
    <t xml:space="preserve">          - általános tartalék</t>
  </si>
  <si>
    <t>KIADÁSOK FŐÖSSZEGE</t>
  </si>
  <si>
    <t>(1+2+3+4)</t>
  </si>
  <si>
    <t>Dorog Város Önkormányzat</t>
  </si>
  <si>
    <t xml:space="preserve">Költségvetési cím </t>
  </si>
  <si>
    <t>Költségv.</t>
  </si>
  <si>
    <t>Önkor-</t>
  </si>
  <si>
    <t>Önkorm.</t>
  </si>
  <si>
    <t>Felhalm.</t>
  </si>
  <si>
    <t>Központi</t>
  </si>
  <si>
    <t>Átvett</t>
  </si>
  <si>
    <t>Fejl.célú</t>
  </si>
  <si>
    <t>Pénzforg.</t>
  </si>
  <si>
    <t>és megnevezés</t>
  </si>
  <si>
    <t>bevételi</t>
  </si>
  <si>
    <t>mányzati</t>
  </si>
  <si>
    <t xml:space="preserve">folyó </t>
  </si>
  <si>
    <t>sajátos</t>
  </si>
  <si>
    <t xml:space="preserve">jellegű </t>
  </si>
  <si>
    <t>támo-</t>
  </si>
  <si>
    <t>pénzeszk.</t>
  </si>
  <si>
    <t>gatás</t>
  </si>
  <si>
    <t>hitelfel-</t>
  </si>
  <si>
    <t>nélküli</t>
  </si>
  <si>
    <t>főösszeg</t>
  </si>
  <si>
    <t>támogatás</t>
  </si>
  <si>
    <t>bevétel</t>
  </si>
  <si>
    <t>folyó bev.</t>
  </si>
  <si>
    <t>vétel</t>
  </si>
  <si>
    <t>Polgármesteri Hivatal</t>
  </si>
  <si>
    <t>Kiadási összesítő</t>
  </si>
  <si>
    <t>Működési kiadás</t>
  </si>
  <si>
    <t>Felhalmozási kiadás</t>
  </si>
  <si>
    <t>Hitel</t>
  </si>
  <si>
    <t>Tartalék</t>
  </si>
  <si>
    <t>Munkaad.</t>
  </si>
  <si>
    <t>Dologi</t>
  </si>
  <si>
    <t>Pénzeszk.</t>
  </si>
  <si>
    <t>Felújítás</t>
  </si>
  <si>
    <t>Beruházás</t>
  </si>
  <si>
    <t xml:space="preserve">terhelő </t>
  </si>
  <si>
    <t>átadás</t>
  </si>
  <si>
    <t>átadott</t>
  </si>
  <si>
    <t>járulék</t>
  </si>
  <si>
    <t>egyéb tám.</t>
  </si>
  <si>
    <t>Kincstári Szervezet</t>
  </si>
  <si>
    <t>pénzeszöz</t>
  </si>
  <si>
    <t>1. cím költségvetési főösszege</t>
  </si>
  <si>
    <t>Működési kiadások</t>
  </si>
  <si>
    <t xml:space="preserve">   Felhalm. kiadások</t>
  </si>
  <si>
    <t>kiadási</t>
  </si>
  <si>
    <t>terhelő</t>
  </si>
  <si>
    <t>Költség.</t>
  </si>
  <si>
    <t>Fejlesz-</t>
  </si>
  <si>
    <t>folyó</t>
  </si>
  <si>
    <t>jellegű</t>
  </si>
  <si>
    <t>pénz-</t>
  </si>
  <si>
    <t xml:space="preserve">tési </t>
  </si>
  <si>
    <t>eszköz</t>
  </si>
  <si>
    <t>hitel</t>
  </si>
  <si>
    <t>Eredeti előirányzat</t>
  </si>
  <si>
    <t>Intézményfinanszírozás</t>
  </si>
  <si>
    <t xml:space="preserve">                 Dorog Város Önkormányzat</t>
  </si>
  <si>
    <t>Cím és</t>
  </si>
  <si>
    <t>alcím</t>
  </si>
  <si>
    <t>Működésre átadott pénzeszk. és támogatás össz.</t>
  </si>
  <si>
    <t>I.</t>
  </si>
  <si>
    <t>Felsőoktatásban tanulók támogatása</t>
  </si>
  <si>
    <t>II.</t>
  </si>
  <si>
    <t>Rendkívüli gyermekvédelmi támogatás</t>
  </si>
  <si>
    <t>Idősek karácsonya</t>
  </si>
  <si>
    <t>III.</t>
  </si>
  <si>
    <t>Alap</t>
  </si>
  <si>
    <t>ÁFA</t>
  </si>
  <si>
    <t>Felújítások összesen</t>
  </si>
  <si>
    <t>Felhalmozási célú pénzeszköz átadás össz.</t>
  </si>
  <si>
    <t>Céltartalék</t>
  </si>
  <si>
    <t>Általános tartalék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</si>
  <si>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</si>
  <si>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</si>
  <si>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</si>
  <si>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</si>
  <si>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</si>
  <si>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</si>
  <si>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</si>
  <si>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</si>
  <si>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</si>
  <si>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</si>
  <si>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</si>
  <si>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</si>
  <si>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</si>
  <si>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</si>
  <si>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</si>
  <si>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</si>
  <si>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</si>
  <si>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</si>
  <si>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Központo-</t>
  </si>
  <si>
    <t>sított</t>
  </si>
  <si>
    <t>Központ-</t>
  </si>
  <si>
    <t>tosított</t>
  </si>
  <si>
    <t>tám.</t>
  </si>
  <si>
    <t>Védőnői Szolgálat</t>
  </si>
  <si>
    <t>Működési kiadások összesen</t>
  </si>
  <si>
    <t>Felhalmozási bevételek összesen</t>
  </si>
  <si>
    <t>Felhalmozási kiadások összesen</t>
  </si>
  <si>
    <t xml:space="preserve">Működési bevételek </t>
  </si>
  <si>
    <t>Intézményi működési bevételek</t>
  </si>
  <si>
    <t>Önkorm. sajátos működési bevételei</t>
  </si>
  <si>
    <t>2.1.</t>
  </si>
  <si>
    <t>Helyi adók</t>
  </si>
  <si>
    <t>2.2.</t>
  </si>
  <si>
    <t>2.3.</t>
  </si>
  <si>
    <t>Támogatások</t>
  </si>
  <si>
    <t xml:space="preserve">1. </t>
  </si>
  <si>
    <t>Önkormányzatok költségvetési támogatása</t>
  </si>
  <si>
    <t>1.1.</t>
  </si>
  <si>
    <t>Normatív támogatások</t>
  </si>
  <si>
    <t>1.2.</t>
  </si>
  <si>
    <t>Központosított előirányzatok</t>
  </si>
  <si>
    <t>1.3.</t>
  </si>
  <si>
    <t>Fejlesztési célú támogatások</t>
  </si>
  <si>
    <t>Felhalmozási és tőke jellegű bevételek</t>
  </si>
  <si>
    <t>Tárgyi eszközök, immat.javak értékesítése</t>
  </si>
  <si>
    <t>Önkorm.sajátos felhalm. és tőke bevételei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</si>
  <si>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</si>
  <si>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</si>
  <si>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</si>
  <si>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</si>
  <si>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</si>
  <si>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>Támogatási kölcsönök visszatérülése,</t>
  </si>
  <si>
    <t>értékpapírok ért., kibocsátásának bev.</t>
  </si>
  <si>
    <t>VI.</t>
  </si>
  <si>
    <t>Hitelek</t>
  </si>
  <si>
    <t>Működési célú hitel, kötvénykibocsátás</t>
  </si>
  <si>
    <t>Felhalmozási célú hitel, kötvénykibocsátás</t>
  </si>
  <si>
    <t>VII.</t>
  </si>
  <si>
    <t>Pénzforgalom nélküli bevételek</t>
  </si>
  <si>
    <t>Bevételek főösszege</t>
  </si>
  <si>
    <t xml:space="preserve">A működési és a felhalmozási célú bevételi és kiadási előirányzatok </t>
  </si>
  <si>
    <t>bemutatása mérlegszerűen</t>
  </si>
  <si>
    <t>Önkormányzati sajátos működési bevétel</t>
  </si>
  <si>
    <t xml:space="preserve">   - helyi adók</t>
  </si>
  <si>
    <t xml:space="preserve">   - átengedett központi adók</t>
  </si>
  <si>
    <t xml:space="preserve">   - bírságok, pótlékok, egyéb sajátos bevétel</t>
  </si>
  <si>
    <t xml:space="preserve">   - normatív támogatások</t>
  </si>
  <si>
    <t>Működési bevételek összesen</t>
  </si>
  <si>
    <t>MŰKÖDÉSI BEVÉTELEK</t>
  </si>
  <si>
    <t>MŰKÖDÉSI KIADÁSOK</t>
  </si>
  <si>
    <t>Dologi kiadások</t>
  </si>
  <si>
    <t xml:space="preserve">   - ebből hitel kamata</t>
  </si>
  <si>
    <t>Pénzeszköz átadás, egyéb támogatás</t>
  </si>
  <si>
    <t>FELHALMOZÁSI BEVÉTELEK</t>
  </si>
  <si>
    <t xml:space="preserve">   - tárgyi eszközök, immat.javak értékesítése</t>
  </si>
  <si>
    <t xml:space="preserve">   - önk. Sajátos felhalmozási és tőke bevétele</t>
  </si>
  <si>
    <t xml:space="preserve">   - pénzügyi befektetések bevételei</t>
  </si>
  <si>
    <t xml:space="preserve">   - fejlesztési célú támogatások</t>
  </si>
  <si>
    <t xml:space="preserve">   - fejlesztési célú hitel</t>
  </si>
  <si>
    <t>FELHALMOZÁSI KIADÁSOK</t>
  </si>
  <si>
    <t>Felújítások</t>
  </si>
  <si>
    <t>Beruházások</t>
  </si>
  <si>
    <t>Felhalmozási célú pénzezsköz átadás</t>
  </si>
  <si>
    <t>Fejlesztési hitel visszafizetés</t>
  </si>
  <si>
    <t>Társadalom és szoc.pol. juttatás összesen</t>
  </si>
  <si>
    <t>1 + 2 cím összesen</t>
  </si>
  <si>
    <t xml:space="preserve">Ebből: - fejlesztési célú hitel </t>
  </si>
  <si>
    <t>Ebből: - céltartalék</t>
  </si>
  <si>
    <t>Támogatás értékű bevétel</t>
  </si>
  <si>
    <t>Működési célú támogatás értékű bev. OEP-től</t>
  </si>
  <si>
    <t>Működési célú támogatás értékű bevétel</t>
  </si>
  <si>
    <t xml:space="preserve">   - központosított előirányzat</t>
  </si>
  <si>
    <t xml:space="preserve">   - feljesztési hitel pénzmaradványa</t>
  </si>
  <si>
    <t>Törzstőke</t>
  </si>
  <si>
    <t>Műk.célú</t>
  </si>
  <si>
    <t>tám.ért.</t>
  </si>
  <si>
    <t>bev.</t>
  </si>
  <si>
    <t>Likvidi-</t>
  </si>
  <si>
    <t xml:space="preserve">tási </t>
  </si>
  <si>
    <t>15.</t>
  </si>
  <si>
    <t>Támogatás</t>
  </si>
  <si>
    <t>értékű</t>
  </si>
  <si>
    <t>kiadás</t>
  </si>
  <si>
    <t xml:space="preserve">          - rövid lejáratú hitel</t>
  </si>
  <si>
    <t xml:space="preserve">        - Idősek Otthona "A"</t>
  </si>
  <si>
    <t xml:space="preserve">        - Idősek Otthona "B"</t>
  </si>
  <si>
    <t xml:space="preserve">Működési célú támogatás értékű bev. </t>
  </si>
  <si>
    <t>Likvi-</t>
  </si>
  <si>
    <t>ditási</t>
  </si>
  <si>
    <t xml:space="preserve">             - önkorm.által folyósított ellátások</t>
  </si>
  <si>
    <t>által folyó-</t>
  </si>
  <si>
    <t>sított ell.</t>
  </si>
  <si>
    <t>Összesen:</t>
  </si>
  <si>
    <t>Működési célú hitel</t>
  </si>
  <si>
    <t>Önkormányzat által folyósított ellátások</t>
  </si>
  <si>
    <t>Működési célú hitel visszafizetése</t>
  </si>
  <si>
    <t>Európai Uniós támogatás átvett pénzeszköze</t>
  </si>
  <si>
    <t xml:space="preserve">             - egyéb műk.célú támogatások, kiadások</t>
  </si>
  <si>
    <t>Intézmények</t>
  </si>
  <si>
    <t xml:space="preserve">   - támogatási kölcsönök visszatérülése</t>
  </si>
  <si>
    <t>Lízingelt lakások adómegtérítése</t>
  </si>
  <si>
    <t>Beruházások összesen</t>
  </si>
  <si>
    <r>
      <t xml:space="preserve">         </t>
    </r>
    <r>
      <rPr>
        <b/>
        <u val="single"/>
        <sz val="10"/>
        <rFont val="Arial CE"/>
        <family val="0"/>
      </rPr>
      <t>nevelése, oktatása 1-4 évfolyam</t>
    </r>
  </si>
  <si>
    <r>
      <t xml:space="preserve">         </t>
    </r>
    <r>
      <rPr>
        <b/>
        <u val="single"/>
        <sz val="10"/>
        <rFont val="Arial CE"/>
        <family val="0"/>
      </rPr>
      <t>nevelése, oktatása 5-8 évfolyam</t>
    </r>
  </si>
  <si>
    <t>Átmeneti segély</t>
  </si>
  <si>
    <t>Temetési segély</t>
  </si>
  <si>
    <t>Egyéb önkormányzati eseti pénzbeli ellátás</t>
  </si>
  <si>
    <t>Köztemetés</t>
  </si>
  <si>
    <t>Város, községgazdálkodási szolgáltatás</t>
  </si>
  <si>
    <t>Városüzemeltetési Nonprofit Kft. támogatása</t>
  </si>
  <si>
    <t>Időskorúak nappali ellátása</t>
  </si>
  <si>
    <t>Közművelődési tevékenységek és támogatásuk</t>
  </si>
  <si>
    <t>Közművelődési Nonprofit Kft. támogatása</t>
  </si>
  <si>
    <t>Iskolai diáksport tevékenység és támogatásuk</t>
  </si>
  <si>
    <t>Diáksport támogatása</t>
  </si>
  <si>
    <t>Dorogi Többcélú Kistérségi Társulás támogatása</t>
  </si>
  <si>
    <t>2013.</t>
  </si>
  <si>
    <t>Felhalm.átvett pénzeszk.</t>
  </si>
  <si>
    <t>EU-s forr.</t>
  </si>
  <si>
    <t>2.4.</t>
  </si>
  <si>
    <t>Egyéb sajátos bevétel</t>
  </si>
  <si>
    <t xml:space="preserve"> - Hétszínvirág Óvoda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</si>
  <si>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</si>
  <si>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</si>
  <si>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</si>
  <si>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</si>
  <si>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</si>
  <si>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Kulturális Alap (civil szervezetek)támogatása</t>
  </si>
  <si>
    <t>Bányászzenekar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</si>
  <si>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</si>
  <si>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</si>
  <si>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</si>
  <si>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</si>
  <si>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</si>
  <si>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r>
      <t xml:space="preserve">1-1. </t>
    </r>
    <r>
      <rPr>
        <b/>
        <u val="single"/>
        <sz val="10"/>
        <rFont val="Arial CE"/>
        <family val="2"/>
      </rPr>
      <t>Szennyvíz gyűjtése kezelése</t>
    </r>
  </si>
  <si>
    <r>
      <t xml:space="preserve">1-2. </t>
    </r>
    <r>
      <rPr>
        <b/>
        <u val="single"/>
        <sz val="10"/>
        <rFont val="Arial CE"/>
        <family val="2"/>
      </rPr>
      <t>Települési hull. vegyes begyűjtése, száll.</t>
    </r>
  </si>
  <si>
    <r>
      <t xml:space="preserve">1-3. </t>
    </r>
    <r>
      <rPr>
        <b/>
        <u val="single"/>
        <sz val="10"/>
        <rFont val="Arial CE"/>
        <family val="2"/>
      </rPr>
      <t>Út, autópálya építése</t>
    </r>
  </si>
  <si>
    <r>
      <t xml:space="preserve">2-1. </t>
    </r>
    <r>
      <rPr>
        <b/>
        <u val="single"/>
        <sz val="10"/>
        <rFont val="Arial CE"/>
        <family val="2"/>
      </rPr>
      <t>Orsz.gyűlési képv.választáshoz kapcs.tev.</t>
    </r>
  </si>
  <si>
    <r>
      <t xml:space="preserve">2-2. </t>
    </r>
    <r>
      <rPr>
        <b/>
        <u val="single"/>
        <sz val="10"/>
        <rFont val="Arial CE"/>
        <family val="2"/>
      </rPr>
      <t>Orsz.gyűlési képv.választáshoz kapcs.tev.</t>
    </r>
  </si>
  <si>
    <r>
      <t xml:space="preserve">2-3. </t>
    </r>
    <r>
      <rPr>
        <b/>
        <u val="single"/>
        <sz val="10"/>
        <rFont val="Arial CE"/>
        <family val="2"/>
      </rPr>
      <t>Önkorm.és Többcélú Kistérs.Társ. ig.tev.</t>
    </r>
  </si>
  <si>
    <r>
      <t xml:space="preserve">2-2. </t>
    </r>
    <r>
      <rPr>
        <b/>
        <u val="single"/>
        <sz val="10"/>
        <rFont val="Arial CE"/>
        <family val="2"/>
      </rPr>
      <t>Önkorm. képv.választáshoz kapcs.tev.</t>
    </r>
  </si>
  <si>
    <r>
      <t xml:space="preserve">1-8. </t>
    </r>
    <r>
      <rPr>
        <b/>
        <u val="single"/>
        <sz val="10"/>
        <rFont val="Arial CE"/>
        <family val="2"/>
      </rPr>
      <t>Zöldterület kezelés</t>
    </r>
  </si>
  <si>
    <r>
      <t xml:space="preserve">1-9. </t>
    </r>
    <r>
      <rPr>
        <b/>
        <u val="single"/>
        <sz val="10"/>
        <rFont val="Arial CE"/>
        <family val="2"/>
      </rPr>
      <t>Közvilágítás</t>
    </r>
  </si>
  <si>
    <r>
      <t xml:space="preserve">1-10. </t>
    </r>
    <r>
      <rPr>
        <b/>
        <u val="single"/>
        <sz val="10"/>
        <rFont val="Arial CE"/>
        <family val="2"/>
      </rPr>
      <t>Város, községgazdálkodási szolgáltatás</t>
    </r>
  </si>
  <si>
    <r>
      <t xml:space="preserve">1-11. </t>
    </r>
    <r>
      <rPr>
        <b/>
        <u val="single"/>
        <sz val="10"/>
        <rFont val="Arial CE"/>
        <family val="0"/>
      </rPr>
      <t>Ö</t>
    </r>
    <r>
      <rPr>
        <b/>
        <u val="single"/>
        <sz val="10"/>
        <rFont val="Arial CE"/>
        <family val="2"/>
      </rPr>
      <t>nkorm., Többcélú Kistérs.Társ. elszám.</t>
    </r>
  </si>
  <si>
    <r>
      <t xml:space="preserve">1-13. </t>
    </r>
    <r>
      <rPr>
        <b/>
        <u val="single"/>
        <sz val="10"/>
        <rFont val="Arial CE"/>
        <family val="2"/>
      </rPr>
      <t>Óvodai nevelés, ellátás</t>
    </r>
  </si>
  <si>
    <r>
      <t xml:space="preserve">1-14. </t>
    </r>
    <r>
      <rPr>
        <b/>
        <u val="single"/>
        <sz val="10"/>
        <rFont val="Arial CE"/>
        <family val="2"/>
      </rPr>
      <t xml:space="preserve">Ált.isk.tanulók nappali rendszerű </t>
    </r>
  </si>
  <si>
    <r>
      <t xml:space="preserve">1-16. </t>
    </r>
    <r>
      <rPr>
        <b/>
        <u val="single"/>
        <sz val="10"/>
        <rFont val="Arial CE"/>
        <family val="2"/>
      </rPr>
      <t>Pedagógiai szakszolgáltató tevékenység</t>
    </r>
  </si>
  <si>
    <r>
      <t xml:space="preserve">1-17. </t>
    </r>
    <r>
      <rPr>
        <b/>
        <u val="single"/>
        <sz val="10"/>
        <rFont val="Arial CE"/>
        <family val="2"/>
      </rPr>
      <t>Fekvőbetegek krónikus ellátása</t>
    </r>
  </si>
  <si>
    <r>
      <t xml:space="preserve">1-18. </t>
    </r>
    <r>
      <rPr>
        <b/>
        <u val="single"/>
        <sz val="10"/>
        <rFont val="Arial CE"/>
        <family val="2"/>
      </rPr>
      <t>Járóbetegek gyógyító szakellátása</t>
    </r>
  </si>
  <si>
    <r>
      <t xml:space="preserve">1-19. </t>
    </r>
    <r>
      <rPr>
        <b/>
        <u val="single"/>
        <sz val="10"/>
        <rFont val="Arial CE"/>
        <family val="0"/>
      </rPr>
      <t>Időskorúak tartós bentlakásos szoc.ell.</t>
    </r>
  </si>
  <si>
    <r>
      <t xml:space="preserve">1-20. </t>
    </r>
    <r>
      <rPr>
        <b/>
        <u val="single"/>
        <sz val="10"/>
        <rFont val="Arial CE"/>
        <family val="0"/>
      </rPr>
      <t>Demens betegek bentlakásos ellátása</t>
    </r>
  </si>
  <si>
    <r>
      <t xml:space="preserve">1-21 . </t>
    </r>
    <r>
      <rPr>
        <b/>
        <u val="single"/>
        <sz val="10"/>
        <rFont val="Arial CE"/>
        <family val="0"/>
      </rPr>
      <t>Idősek nappali ellátása</t>
    </r>
  </si>
  <si>
    <r>
      <t xml:space="preserve">1-15. </t>
    </r>
    <r>
      <rPr>
        <b/>
        <u val="single"/>
        <sz val="10"/>
        <rFont val="Arial CE"/>
        <family val="2"/>
      </rPr>
      <t xml:space="preserve">Ált.isk.tanulók nappali rendszerű </t>
    </r>
  </si>
  <si>
    <r>
      <t xml:space="preserve">1-21. </t>
    </r>
    <r>
      <rPr>
        <b/>
        <u val="single"/>
        <sz val="10"/>
        <rFont val="Arial CE"/>
        <family val="0"/>
      </rPr>
      <t>Idősek nappali ellátása</t>
    </r>
  </si>
  <si>
    <t>7. Kincstári Szervezet</t>
  </si>
  <si>
    <t xml:space="preserve">          Védőnői szolgálat</t>
  </si>
  <si>
    <t>1. Önkormányzat</t>
  </si>
  <si>
    <t>4. Arany János Városi Könyvtár</t>
  </si>
  <si>
    <t>5. Dr. Mosonyi A. Gondozási Központ</t>
  </si>
  <si>
    <t>6. Dr. Magyar K. Városi Bölcsőde</t>
  </si>
  <si>
    <t>Önkormányzat összesen</t>
  </si>
  <si>
    <t xml:space="preserve">         Kincstári Szervezet</t>
  </si>
  <si>
    <t>Önkormányzati Hivatal finanszírozás</t>
  </si>
  <si>
    <t>Adósságkezelési szolgáltatás</t>
  </si>
  <si>
    <t>Kulturális Közalapítvány támogatása</t>
  </si>
  <si>
    <t>Ifjú muszikusok támogatása</t>
  </si>
  <si>
    <t>Lakóingatlan bérbeadás, üzemeltetése</t>
  </si>
  <si>
    <t>Nem lakóingatlan bérbeadás, üzemeltetése</t>
  </si>
  <si>
    <t>Nem lakás céljára szolg.helyiségek felújítása</t>
  </si>
  <si>
    <t xml:space="preserve">     Intézményfinanszírozás</t>
  </si>
  <si>
    <t>bev. Össz</t>
  </si>
  <si>
    <t>kiad.össz.</t>
  </si>
  <si>
    <t>1-10.</t>
  </si>
  <si>
    <t>1-21.</t>
  </si>
  <si>
    <t>1-40.</t>
  </si>
  <si>
    <t>1-26.</t>
  </si>
  <si>
    <t>1-29.</t>
  </si>
  <si>
    <t>1-30.</t>
  </si>
  <si>
    <t>1-33.</t>
  </si>
  <si>
    <t>1-34.</t>
  </si>
  <si>
    <t>1-36.</t>
  </si>
  <si>
    <t>1-6.</t>
  </si>
  <si>
    <t>1-7.</t>
  </si>
  <si>
    <t>Közfoglalkoz- tatottak</t>
  </si>
  <si>
    <t>5. Dr. Mosonyi Albert Gondozási Központ</t>
  </si>
  <si>
    <t>6. Dr. Magyar Károly Városi Bölcsőde</t>
  </si>
  <si>
    <t>1-7. cím összesen</t>
  </si>
  <si>
    <t xml:space="preserve">    -Védőnői Szolgálat</t>
  </si>
  <si>
    <t>VIII.</t>
  </si>
  <si>
    <r>
      <t xml:space="preserve">2-4. </t>
    </r>
    <r>
      <rPr>
        <b/>
        <u val="single"/>
        <sz val="10"/>
        <rFont val="Arial CE"/>
        <family val="0"/>
      </rPr>
      <t>Rendsz.szociális segél</t>
    </r>
    <r>
      <rPr>
        <b/>
        <sz val="10"/>
        <rFont val="Arial CE"/>
        <family val="2"/>
      </rPr>
      <t>y</t>
    </r>
  </si>
  <si>
    <r>
      <t xml:space="preserve">2-5. </t>
    </r>
    <r>
      <rPr>
        <b/>
        <u val="single"/>
        <sz val="10"/>
        <rFont val="Arial CE"/>
        <family val="0"/>
      </rPr>
      <t>Időskorúak járadék</t>
    </r>
    <r>
      <rPr>
        <b/>
        <sz val="10"/>
        <rFont val="Arial CE"/>
        <family val="2"/>
      </rPr>
      <t>a</t>
    </r>
  </si>
  <si>
    <r>
      <t>2-6. L</t>
    </r>
    <r>
      <rPr>
        <b/>
        <u val="single"/>
        <sz val="10"/>
        <rFont val="Arial CE"/>
        <family val="0"/>
      </rPr>
      <t>akásfenntartási támogatás normatí</t>
    </r>
    <r>
      <rPr>
        <b/>
        <sz val="10"/>
        <rFont val="Arial CE"/>
        <family val="2"/>
      </rPr>
      <t>v</t>
    </r>
  </si>
  <si>
    <r>
      <t xml:space="preserve">2-7. </t>
    </r>
    <r>
      <rPr>
        <b/>
        <u val="single"/>
        <sz val="10"/>
        <rFont val="Arial CE"/>
        <family val="0"/>
      </rPr>
      <t>Ápolási dí</t>
    </r>
    <r>
      <rPr>
        <b/>
        <sz val="10"/>
        <rFont val="Arial CE"/>
        <family val="2"/>
      </rPr>
      <t>j</t>
    </r>
  </si>
  <si>
    <r>
      <t xml:space="preserve">2-8. </t>
    </r>
    <r>
      <rPr>
        <b/>
        <u val="single"/>
        <sz val="10"/>
        <rFont val="Arial CE"/>
        <family val="0"/>
      </rPr>
      <t>Kiegészítő gyermekvédelmi támogatás</t>
    </r>
  </si>
  <si>
    <r>
      <t xml:space="preserve">2-9. </t>
    </r>
    <r>
      <rPr>
        <b/>
        <u val="single"/>
        <sz val="10"/>
        <rFont val="Arial CE"/>
        <family val="0"/>
      </rPr>
      <t>Óvodáztatási támogatás</t>
    </r>
  </si>
  <si>
    <r>
      <t xml:space="preserve">2-4. </t>
    </r>
    <r>
      <rPr>
        <b/>
        <u val="single"/>
        <sz val="10"/>
        <rFont val="Arial CE"/>
        <family val="2"/>
      </rPr>
      <t>Önkorm.elszám.költségvetési szerveikkel</t>
    </r>
  </si>
  <si>
    <r>
      <t xml:space="preserve">1-12. </t>
    </r>
    <r>
      <rPr>
        <b/>
        <u val="single"/>
        <sz val="10"/>
        <rFont val="Arial CE"/>
        <family val="0"/>
      </rPr>
      <t>Önkorm. elszámolásai költségv.szerveikkel</t>
    </r>
  </si>
  <si>
    <r>
      <t xml:space="preserve">1-22 . </t>
    </r>
    <r>
      <rPr>
        <b/>
        <u val="single"/>
        <sz val="10"/>
        <rFont val="Arial CE"/>
        <family val="2"/>
      </rPr>
      <t>Helyi rendsz.lakásfenntartási tám.</t>
    </r>
  </si>
  <si>
    <r>
      <t>1-23. R</t>
    </r>
    <r>
      <rPr>
        <b/>
        <u val="single"/>
        <sz val="10"/>
        <rFont val="Arial CE"/>
        <family val="2"/>
      </rPr>
      <t>endsz.gyermekvédelmi pénzbeli ell.</t>
    </r>
  </si>
  <si>
    <r>
      <t>1-24.</t>
    </r>
    <r>
      <rPr>
        <b/>
        <u val="single"/>
        <sz val="10"/>
        <rFont val="Arial CE"/>
        <family val="0"/>
      </rPr>
      <t xml:space="preserve"> Átmeneti segél</t>
    </r>
    <r>
      <rPr>
        <b/>
        <sz val="10"/>
        <rFont val="Arial CE"/>
        <family val="2"/>
      </rPr>
      <t>y</t>
    </r>
  </si>
  <si>
    <r>
      <t xml:space="preserve">1-25. </t>
    </r>
    <r>
      <rPr>
        <b/>
        <u val="single"/>
        <sz val="10"/>
        <rFont val="Arial CE"/>
        <family val="2"/>
      </rPr>
      <t>Temetési segély</t>
    </r>
  </si>
  <si>
    <r>
      <t xml:space="preserve">1-29. </t>
    </r>
    <r>
      <rPr>
        <b/>
        <u val="single"/>
        <sz val="10"/>
        <rFont val="Arial CE"/>
        <family val="2"/>
      </rPr>
      <t xml:space="preserve">Közgyógyellátás </t>
    </r>
    <r>
      <rPr>
        <u val="single"/>
        <sz val="10"/>
        <rFont val="Arial CE"/>
        <family val="0"/>
      </rPr>
      <t>(méltányossági)</t>
    </r>
  </si>
  <si>
    <r>
      <t xml:space="preserve">1-30. </t>
    </r>
    <r>
      <rPr>
        <b/>
        <u val="single"/>
        <sz val="10"/>
        <rFont val="Arial CE"/>
        <family val="2"/>
      </rPr>
      <t>Köztemetés</t>
    </r>
  </si>
  <si>
    <r>
      <t>1-35</t>
    </r>
    <r>
      <rPr>
        <sz val="10"/>
        <rFont val="Arial CE"/>
        <family val="2"/>
      </rPr>
      <t xml:space="preserve">. </t>
    </r>
    <r>
      <rPr>
        <b/>
        <u val="single"/>
        <sz val="10"/>
        <rFont val="Arial CE"/>
        <family val="0"/>
      </rPr>
      <t>Bérpótló juttatásra jogosultak hosszabb időtart.közfogl.</t>
    </r>
  </si>
  <si>
    <r>
      <t xml:space="preserve">1-36. </t>
    </r>
    <r>
      <rPr>
        <b/>
        <u val="single"/>
        <sz val="10"/>
        <rFont val="Arial CE"/>
        <family val="2"/>
      </rPr>
      <t>Közművelődési tevékenységük és tám.</t>
    </r>
  </si>
  <si>
    <r>
      <t xml:space="preserve">1-37. </t>
    </r>
    <r>
      <rPr>
        <b/>
        <u val="single"/>
        <sz val="10"/>
        <rFont val="Arial CE"/>
        <family val="2"/>
      </rPr>
      <t>Közműv.int, közösségi szinterek működtetése</t>
    </r>
  </si>
  <si>
    <r>
      <t xml:space="preserve">1-38. </t>
    </r>
    <r>
      <rPr>
        <b/>
        <u val="single"/>
        <sz val="10"/>
        <rFont val="Arial CE"/>
        <family val="0"/>
      </rPr>
      <t>Sportlétesítm.működtetése és fejl.</t>
    </r>
  </si>
  <si>
    <r>
      <t xml:space="preserve">1-39. </t>
    </r>
    <r>
      <rPr>
        <b/>
        <u val="single"/>
        <sz val="10"/>
        <rFont val="Arial CE"/>
        <family val="0"/>
      </rPr>
      <t>Versenysport-tevékenység támogatása</t>
    </r>
  </si>
  <si>
    <r>
      <t xml:space="preserve">1-40. </t>
    </r>
    <r>
      <rPr>
        <b/>
        <u val="single"/>
        <sz val="10"/>
        <rFont val="Arial CE"/>
        <family val="2"/>
      </rPr>
      <t>Iskolai diáksport tevékenység és tám.</t>
    </r>
  </si>
  <si>
    <r>
      <t xml:space="preserve">1-41. </t>
    </r>
    <r>
      <rPr>
        <b/>
        <u val="single"/>
        <sz val="10"/>
        <rFont val="Arial CE"/>
        <family val="2"/>
      </rPr>
      <t>Szabadidősport-tevékenység tám.</t>
    </r>
  </si>
  <si>
    <r>
      <t xml:space="preserve">1-42. </t>
    </r>
    <r>
      <rPr>
        <b/>
        <u val="single"/>
        <sz val="10"/>
        <rFont val="Arial CE"/>
        <family val="0"/>
      </rPr>
      <t>Köztemető fenntartás és működtetés</t>
    </r>
  </si>
  <si>
    <r>
      <t xml:space="preserve">1-4. </t>
    </r>
    <r>
      <rPr>
        <b/>
        <u val="single"/>
        <sz val="10"/>
        <rFont val="Arial CE"/>
        <family val="0"/>
      </rPr>
      <t>Közutak, hidak, alagutak üzemeltetés</t>
    </r>
    <r>
      <rPr>
        <b/>
        <sz val="10"/>
        <rFont val="Arial CE"/>
        <family val="2"/>
      </rPr>
      <t xml:space="preserve">e </t>
    </r>
  </si>
  <si>
    <r>
      <t xml:space="preserve">1-12. </t>
    </r>
    <r>
      <rPr>
        <b/>
        <u val="single"/>
        <sz val="10"/>
        <rFont val="Arial CE"/>
        <family val="0"/>
      </rPr>
      <t>Önkorm.elszámolásai költségv.szerveikke</t>
    </r>
    <r>
      <rPr>
        <b/>
        <sz val="10"/>
        <rFont val="Arial CE"/>
        <family val="0"/>
      </rPr>
      <t>l</t>
    </r>
  </si>
  <si>
    <r>
      <t xml:space="preserve">1-23. </t>
    </r>
    <r>
      <rPr>
        <b/>
        <u val="single"/>
        <sz val="10"/>
        <rFont val="Arial CE"/>
        <family val="0"/>
      </rPr>
      <t>Rendszeres gyermekvédelmi pénzbeli ellát</t>
    </r>
    <r>
      <rPr>
        <b/>
        <sz val="10"/>
        <rFont val="Arial CE"/>
        <family val="0"/>
      </rPr>
      <t>.</t>
    </r>
  </si>
  <si>
    <r>
      <t xml:space="preserve">1-24. </t>
    </r>
    <r>
      <rPr>
        <b/>
        <u val="single"/>
        <sz val="10"/>
        <rFont val="Arial CE"/>
        <family val="0"/>
      </rPr>
      <t>Átmeneti segély</t>
    </r>
  </si>
  <si>
    <r>
      <t xml:space="preserve">1-25. </t>
    </r>
    <r>
      <rPr>
        <b/>
        <u val="single"/>
        <sz val="10"/>
        <rFont val="Arial CE"/>
        <family val="0"/>
      </rPr>
      <t>Temetési segél</t>
    </r>
    <r>
      <rPr>
        <b/>
        <sz val="10"/>
        <rFont val="Arial CE"/>
        <family val="0"/>
      </rPr>
      <t>y</t>
    </r>
  </si>
  <si>
    <r>
      <t xml:space="preserve">1-27. </t>
    </r>
    <r>
      <rPr>
        <b/>
        <u val="single"/>
        <sz val="10"/>
        <rFont val="Arial CE"/>
        <family val="0"/>
      </rPr>
      <t>Egyéb önk.pénzbelei ellátáso</t>
    </r>
    <r>
      <rPr>
        <b/>
        <sz val="10"/>
        <rFont val="Arial CE"/>
        <family val="0"/>
      </rPr>
      <t>k</t>
    </r>
  </si>
  <si>
    <r>
      <t xml:space="preserve">1-28. </t>
    </r>
    <r>
      <rPr>
        <b/>
        <u val="single"/>
        <sz val="10"/>
        <rFont val="Arial CE"/>
        <family val="0"/>
      </rPr>
      <t>Adósságkezelési szolgáltatás</t>
    </r>
    <r>
      <rPr>
        <b/>
        <u val="single"/>
        <sz val="10"/>
        <rFont val="Arial CE"/>
        <family val="2"/>
      </rPr>
      <t>.</t>
    </r>
  </si>
  <si>
    <r>
      <t xml:space="preserve">1-29. </t>
    </r>
    <r>
      <rPr>
        <b/>
        <u val="single"/>
        <sz val="10"/>
        <rFont val="Arial CE"/>
        <family val="0"/>
      </rPr>
      <t>Közgyógyellátás</t>
    </r>
    <r>
      <rPr>
        <b/>
        <sz val="10"/>
        <rFont val="Arial CE"/>
        <family val="2"/>
      </rPr>
      <t xml:space="preserve"> (méltányossági)</t>
    </r>
  </si>
  <si>
    <r>
      <t xml:space="preserve">1-32. </t>
    </r>
    <r>
      <rPr>
        <b/>
        <u val="single"/>
        <sz val="10"/>
        <rFont val="Arial CE"/>
        <family val="0"/>
      </rPr>
      <t>Területi gyermekvédelmi szakszolgálat</t>
    </r>
  </si>
  <si>
    <r>
      <t xml:space="preserve">1-33. </t>
    </r>
    <r>
      <rPr>
        <b/>
        <u val="single"/>
        <sz val="10"/>
        <rFont val="Arial CE"/>
        <family val="0"/>
      </rPr>
      <t>Családsegítés</t>
    </r>
  </si>
  <si>
    <r>
      <t xml:space="preserve">1-34. </t>
    </r>
    <r>
      <rPr>
        <b/>
        <u val="single"/>
        <sz val="10"/>
        <rFont val="Arial CE"/>
        <family val="0"/>
      </rPr>
      <t>Civil szervezetek működésének támogatás</t>
    </r>
    <r>
      <rPr>
        <b/>
        <sz val="10"/>
        <rFont val="Arial CE"/>
        <family val="2"/>
      </rPr>
      <t>a</t>
    </r>
  </si>
  <si>
    <r>
      <t xml:space="preserve">1-36. </t>
    </r>
    <r>
      <rPr>
        <b/>
        <u val="single"/>
        <sz val="10"/>
        <rFont val="Arial CE"/>
        <family val="2"/>
      </rPr>
      <t>Közművelődési tevékenység és támog.</t>
    </r>
  </si>
  <si>
    <r>
      <t xml:space="preserve">1-37 </t>
    </r>
    <r>
      <rPr>
        <b/>
        <u val="single"/>
        <sz val="10"/>
        <rFont val="Arial CE"/>
        <family val="2"/>
      </rPr>
      <t>Közműv.int.közösségi szinterek működtetése</t>
    </r>
  </si>
  <si>
    <r>
      <t xml:space="preserve">1-38. </t>
    </r>
    <r>
      <rPr>
        <b/>
        <u val="single"/>
        <sz val="10"/>
        <rFont val="Arial CE"/>
        <family val="0"/>
      </rPr>
      <t>Sportlétesítmények működtetése és felúj</t>
    </r>
    <r>
      <rPr>
        <b/>
        <sz val="10"/>
        <rFont val="Arial CE"/>
        <family val="2"/>
      </rPr>
      <t>ít.</t>
    </r>
  </si>
  <si>
    <r>
      <t xml:space="preserve">1-35. </t>
    </r>
    <r>
      <rPr>
        <b/>
        <u val="single"/>
        <sz val="10"/>
        <rFont val="Arial CE"/>
        <family val="2"/>
      </rPr>
      <t>Bérpótló juttatásra jogosultak hosszabb időtart. Közfogl</t>
    </r>
  </si>
  <si>
    <r>
      <t xml:space="preserve">1-40. </t>
    </r>
    <r>
      <rPr>
        <b/>
        <u val="single"/>
        <sz val="10"/>
        <rFont val="Arial CE"/>
        <family val="0"/>
      </rPr>
      <t>Iskolai diáksport tevékenység és tám.</t>
    </r>
  </si>
  <si>
    <r>
      <t xml:space="preserve">1-41. </t>
    </r>
    <r>
      <rPr>
        <b/>
        <u val="single"/>
        <sz val="10"/>
        <rFont val="Arial CE"/>
        <family val="0"/>
      </rPr>
      <t>Szabadidősport -tevékenység támogatása</t>
    </r>
    <r>
      <rPr>
        <b/>
        <sz val="10"/>
        <rFont val="Arial CE"/>
        <family val="0"/>
      </rPr>
      <t>.</t>
    </r>
  </si>
  <si>
    <r>
      <t xml:space="preserve">1-42. </t>
    </r>
    <r>
      <rPr>
        <b/>
        <u val="single"/>
        <sz val="10"/>
        <rFont val="Arial CE"/>
        <family val="0"/>
      </rPr>
      <t>Köztemető fenntartás és működtetés</t>
    </r>
    <r>
      <rPr>
        <b/>
        <sz val="10"/>
        <rFont val="Arial CE"/>
        <family val="2"/>
      </rPr>
      <t>e</t>
    </r>
  </si>
  <si>
    <r>
      <t xml:space="preserve">    </t>
    </r>
    <r>
      <rPr>
        <b/>
        <u val="single"/>
        <sz val="10"/>
        <rFont val="Arial CE"/>
        <family val="0"/>
      </rPr>
      <t>Hétszínvirág óvoda</t>
    </r>
  </si>
  <si>
    <r>
      <t xml:space="preserve">  </t>
    </r>
    <r>
      <rPr>
        <b/>
        <u val="single"/>
        <sz val="10"/>
        <rFont val="Arial CE"/>
        <family val="2"/>
      </rPr>
      <t>Petőfi Sándor óvoda</t>
    </r>
  </si>
  <si>
    <t xml:space="preserve">   Zrínyi Ilona óvoda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</si>
  <si>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</si>
  <si>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</si>
  <si>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</si>
  <si>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</si>
  <si>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 xml:space="preserve">        - Teniszpálya</t>
  </si>
  <si>
    <t xml:space="preserve">          Intézmény működtetés</t>
  </si>
  <si>
    <r>
      <t xml:space="preserve">    </t>
    </r>
    <r>
      <rPr>
        <b/>
        <u val="single"/>
        <sz val="10"/>
        <rFont val="Arial CE"/>
        <family val="2"/>
      </rPr>
      <t>Petőfi Sándor óvoda</t>
    </r>
  </si>
  <si>
    <t>3. Dorog Városi Óvoda</t>
  </si>
  <si>
    <t>7. Dorog Város Egyesített Sportintézménye</t>
  </si>
  <si>
    <r>
      <t xml:space="preserve">1-4. </t>
    </r>
    <r>
      <rPr>
        <b/>
        <u val="single"/>
        <sz val="10"/>
        <rFont val="Arial CE"/>
        <family val="2"/>
      </rPr>
      <t>Közutak, hidak, alagutak üzemeltetés</t>
    </r>
    <r>
      <rPr>
        <b/>
        <sz val="10"/>
        <rFont val="Arial CE"/>
        <family val="2"/>
      </rPr>
      <t>e</t>
    </r>
  </si>
  <si>
    <r>
      <t xml:space="preserve">1-5. </t>
    </r>
    <r>
      <rPr>
        <b/>
        <u val="single"/>
        <sz val="10"/>
        <rFont val="Arial CE"/>
        <family val="0"/>
      </rPr>
      <t>Lakóingatlan bérbeadása, üzemeltetés</t>
    </r>
    <r>
      <rPr>
        <b/>
        <sz val="10"/>
        <rFont val="Arial CE"/>
        <family val="0"/>
      </rPr>
      <t>e</t>
    </r>
  </si>
  <si>
    <r>
      <t xml:space="preserve">1-6. </t>
    </r>
    <r>
      <rPr>
        <b/>
        <u val="single"/>
        <sz val="10"/>
        <rFont val="Arial CE"/>
        <family val="0"/>
      </rPr>
      <t>Nem lakóingatlan bérbead.üzemeltetés</t>
    </r>
    <r>
      <rPr>
        <b/>
        <sz val="10"/>
        <rFont val="Arial CE"/>
        <family val="2"/>
      </rPr>
      <t>e</t>
    </r>
  </si>
  <si>
    <r>
      <t xml:space="preserve">1-5. </t>
    </r>
    <r>
      <rPr>
        <b/>
        <u val="single"/>
        <sz val="10"/>
        <rFont val="Arial CE"/>
        <family val="2"/>
      </rPr>
      <t>Lakóingatlan bérbeadása,üzemeltetés</t>
    </r>
    <r>
      <rPr>
        <b/>
        <sz val="10"/>
        <rFont val="Arial CE"/>
        <family val="2"/>
      </rPr>
      <t>e</t>
    </r>
  </si>
  <si>
    <r>
      <t xml:space="preserve">1-6. </t>
    </r>
    <r>
      <rPr>
        <b/>
        <u val="single"/>
        <sz val="10"/>
        <rFont val="Arial CE"/>
        <family val="2"/>
      </rPr>
      <t>Nem lakóingatlan bérbeadása, üzeme</t>
    </r>
    <r>
      <rPr>
        <b/>
        <sz val="10"/>
        <rFont val="Arial CE"/>
        <family val="2"/>
      </rPr>
      <t>lt.</t>
    </r>
  </si>
  <si>
    <r>
      <t xml:space="preserve">1-7. </t>
    </r>
    <r>
      <rPr>
        <b/>
        <u val="single"/>
        <sz val="10"/>
        <rFont val="Arial CE"/>
        <family val="0"/>
      </rPr>
      <t>Állategészségüg</t>
    </r>
    <r>
      <rPr>
        <b/>
        <sz val="10"/>
        <rFont val="Arial CE"/>
        <family val="2"/>
      </rPr>
      <t>y</t>
    </r>
  </si>
  <si>
    <t>2-3</t>
  </si>
  <si>
    <t>Önkorm.és Többcélú.Kistérs.Társ.ig.tevékenysége</t>
  </si>
  <si>
    <t>Mobiltelefon beszerzés</t>
  </si>
  <si>
    <t>1-3</t>
  </si>
  <si>
    <t>Út, autópoálya építése</t>
  </si>
  <si>
    <t>Klima berendezés (szerver helyiség)</t>
  </si>
  <si>
    <t>Intermodális közlekedési központ</t>
  </si>
  <si>
    <t xml:space="preserve">1-3. </t>
  </si>
  <si>
    <t>Út, autópálya építése</t>
  </si>
  <si>
    <t>Diófa-Akácfa u. aszfaltozás felújítása</t>
  </si>
  <si>
    <t>Kossuth L. u. szolgálati lakás felújítása</t>
  </si>
  <si>
    <t>Baumit út hull.lerakó megszüntetése</t>
  </si>
  <si>
    <t>volt Rendőrségi épület bontása (Bécsi út)</t>
  </si>
  <si>
    <t>1-19</t>
  </si>
  <si>
    <t>Időskorúak tartós bentlakásos szoc.ellátása</t>
  </si>
  <si>
    <t>Idősek otthona előtető felújítás</t>
  </si>
  <si>
    <t>1-5</t>
  </si>
  <si>
    <t>Önkorm.bérlakás lemodnás térítése</t>
  </si>
  <si>
    <t>Polgárőrség támogatása</t>
  </si>
  <si>
    <t>Kernstok Alapítvány támogatása</t>
  </si>
  <si>
    <t>ÁNTSZ támogatása egészségnap lebonyolítása</t>
  </si>
  <si>
    <t>3-6</t>
  </si>
  <si>
    <t>3-5.</t>
  </si>
  <si>
    <t>Dorog Város Egyesített Sportintézménye</t>
  </si>
  <si>
    <t>Dorogi Futtball Club</t>
  </si>
  <si>
    <t>Dorogi Szénmedence Sportjáért Alapítvány</t>
  </si>
  <si>
    <t>Dorogi Kézilabda Klub</t>
  </si>
  <si>
    <t>Új-Hullám Sportegyesület</t>
  </si>
  <si>
    <t>Diófa Sportegyesület</t>
  </si>
  <si>
    <t>Pályázati keretösszeg dorogi egyesületi tagok részére</t>
  </si>
  <si>
    <t>1-24</t>
  </si>
  <si>
    <t xml:space="preserve">1-25. </t>
  </si>
  <si>
    <t xml:space="preserve">1-27. </t>
  </si>
  <si>
    <t>1-28</t>
  </si>
  <si>
    <t>Közgyógyellátás (méltányossági)</t>
  </si>
  <si>
    <t>2-4.</t>
  </si>
  <si>
    <t>Rendszeres szociális segély</t>
  </si>
  <si>
    <t>2-6.</t>
  </si>
  <si>
    <t>Lakásfenntartási támogatás</t>
  </si>
  <si>
    <t>Bizottsági hatáskörű eseti támogatás (népjóléti alap)</t>
  </si>
  <si>
    <t>2013. évi létszám összesítő</t>
  </si>
  <si>
    <t>2013. évi létszám alakulása</t>
  </si>
  <si>
    <t xml:space="preserve"> 3-1. Dorog Városi Óvoda</t>
  </si>
  <si>
    <t>3-2 Arany János Könyvtár</t>
  </si>
  <si>
    <t>3-3. Dr. Mosonyi Albert Gondozási központ</t>
  </si>
  <si>
    <t>3-4. Dr. Magyar Károly Városi Bölcsőde</t>
  </si>
  <si>
    <t>3-5. Dorog Város Egyesített Sportintézménye</t>
  </si>
  <si>
    <t xml:space="preserve"> - Uszoda</t>
  </si>
  <si>
    <t xml:space="preserve"> - Sportcsarnok</t>
  </si>
  <si>
    <t xml:space="preserve"> - Stadion</t>
  </si>
  <si>
    <t xml:space="preserve"> - Teniszpálya</t>
  </si>
  <si>
    <t xml:space="preserve"> - Petőfi Sándor Óvoda</t>
  </si>
  <si>
    <t xml:space="preserve"> - Zrínyi Ilona Óvoda</t>
  </si>
  <si>
    <t>3-6.. Kincstári Szervezet</t>
  </si>
  <si>
    <t xml:space="preserve">  - Kincstári Szervezet</t>
  </si>
  <si>
    <t xml:space="preserve">   - Intézény működtetés</t>
  </si>
  <si>
    <t>Munkaszerződés</t>
  </si>
  <si>
    <t>Intézményi</t>
  </si>
  <si>
    <r>
      <t xml:space="preserve">2-5. </t>
    </r>
    <r>
      <rPr>
        <b/>
        <u val="single"/>
        <sz val="10"/>
        <rFont val="Arial CE"/>
        <family val="0"/>
      </rPr>
      <t>Rendsz.szociális segél</t>
    </r>
    <r>
      <rPr>
        <b/>
        <sz val="10"/>
        <rFont val="Arial CE"/>
        <family val="2"/>
      </rPr>
      <t>y</t>
    </r>
  </si>
  <si>
    <r>
      <t xml:space="preserve">2-6. </t>
    </r>
    <r>
      <rPr>
        <b/>
        <u val="single"/>
        <sz val="10"/>
        <rFont val="Arial CE"/>
        <family val="0"/>
      </rPr>
      <t>Időskorúak járadék</t>
    </r>
    <r>
      <rPr>
        <b/>
        <sz val="10"/>
        <rFont val="Arial CE"/>
        <family val="2"/>
      </rPr>
      <t>a</t>
    </r>
  </si>
  <si>
    <r>
      <t xml:space="preserve">2-8. </t>
    </r>
    <r>
      <rPr>
        <b/>
        <u val="single"/>
        <sz val="10"/>
        <rFont val="Arial CE"/>
        <family val="0"/>
      </rPr>
      <t>Ápolási dí</t>
    </r>
    <r>
      <rPr>
        <b/>
        <sz val="10"/>
        <rFont val="Arial CE"/>
        <family val="2"/>
      </rPr>
      <t>j</t>
    </r>
  </si>
  <si>
    <r>
      <t xml:space="preserve">2-9. </t>
    </r>
    <r>
      <rPr>
        <b/>
        <u val="single"/>
        <sz val="10"/>
        <rFont val="Arial CE"/>
        <family val="0"/>
      </rPr>
      <t>Kiegészítő gyermekvédelmi támogatás</t>
    </r>
  </si>
  <si>
    <r>
      <t xml:space="preserve">2-10. </t>
    </r>
    <r>
      <rPr>
        <b/>
        <u val="single"/>
        <sz val="10"/>
        <rFont val="Arial CE"/>
        <family val="0"/>
      </rPr>
      <t>Óvodáztatási támogatás</t>
    </r>
  </si>
  <si>
    <r>
      <t xml:space="preserve">2-11. </t>
    </r>
    <r>
      <rPr>
        <b/>
        <u val="single"/>
        <sz val="10"/>
        <rFont val="Arial CE"/>
        <family val="0"/>
      </rPr>
      <t>Rendkívüli gyermekvédelmi támogatá</t>
    </r>
    <r>
      <rPr>
        <b/>
        <sz val="10"/>
        <rFont val="Arial CE"/>
        <family val="0"/>
      </rPr>
      <t>s</t>
    </r>
  </si>
  <si>
    <t>Ellenőrzés</t>
  </si>
  <si>
    <t>2013. évi előirányzat</t>
  </si>
  <si>
    <t>2013. évi eredeti előirányzat</t>
  </si>
  <si>
    <t>FELÚJÍTÁS</t>
  </si>
  <si>
    <t xml:space="preserve">     Felhalmozásra átadott pénzeszközök és egyéb támogatások</t>
  </si>
  <si>
    <t>pénzügyi mérleg</t>
  </si>
  <si>
    <t>Fejlesztési hitel</t>
  </si>
  <si>
    <t>Likvidi-tási hitel</t>
  </si>
  <si>
    <t>Személyi juttatás</t>
  </si>
  <si>
    <t>Költségv. Kiadás főösszeg</t>
  </si>
  <si>
    <t>Költségvetési cím és alcím megnevezése</t>
  </si>
  <si>
    <t>Fejlesz-tési hitel</t>
  </si>
  <si>
    <t>Költségv. Kiadási főösszeg</t>
  </si>
  <si>
    <t>Beruhá-zás</t>
  </si>
  <si>
    <t xml:space="preserve">Dorog Város Önkormányzat </t>
  </si>
  <si>
    <t>Működésre átadott pénzeszközök és egyéb támogatások</t>
  </si>
  <si>
    <t>Védőnői szolgálat</t>
  </si>
  <si>
    <t>Intézmény működtetés</t>
  </si>
  <si>
    <t>Játszótér kialakítása</t>
  </si>
  <si>
    <t>Képzőművészeti alkotás vásárlása</t>
  </si>
  <si>
    <t xml:space="preserve"> 1-1.</t>
  </si>
  <si>
    <t>Szennyvíz gyűjtése, kezelése</t>
  </si>
  <si>
    <t>Szenyvíz közmű felújítása</t>
  </si>
  <si>
    <t>Jarda felújítás Csolnoki út</t>
  </si>
  <si>
    <t xml:space="preserve"> 1-37.</t>
  </si>
  <si>
    <t>Közművelődi intézmény,közösségi szinterek müköd.</t>
  </si>
  <si>
    <t>Könyvtár pályázat előleg</t>
  </si>
  <si>
    <t>8. Kincstári Szervezet</t>
  </si>
  <si>
    <r>
      <t xml:space="preserve">4. </t>
    </r>
    <r>
      <rPr>
        <b/>
        <u val="single"/>
        <sz val="10"/>
        <rFont val="Arial CE"/>
        <family val="0"/>
      </rPr>
      <t>Arany János Városi könyvtár</t>
    </r>
  </si>
  <si>
    <r>
      <t xml:space="preserve">6. </t>
    </r>
    <r>
      <rPr>
        <b/>
        <u val="single"/>
        <sz val="10"/>
        <rFont val="Arial CE"/>
        <family val="0"/>
      </rPr>
      <t>Dr. Magyar Károly Városi Bölcsőd</t>
    </r>
    <r>
      <rPr>
        <b/>
        <sz val="10"/>
        <rFont val="Arial CE"/>
        <family val="2"/>
      </rPr>
      <t>e</t>
    </r>
  </si>
  <si>
    <r>
      <t xml:space="preserve">7.  </t>
    </r>
    <r>
      <rPr>
        <b/>
        <u val="single"/>
        <sz val="10"/>
        <rFont val="Arial CE"/>
        <family val="0"/>
      </rPr>
      <t>Dorog Város Egyesített Sportintézménye</t>
    </r>
  </si>
  <si>
    <t>3-8 költségvetési cím főösszeg</t>
  </si>
  <si>
    <t>Könyvtár pályázat önrész céltartalék átvezetése</t>
  </si>
  <si>
    <t>Tehetség el nem vész Alapítvány támogatása</t>
  </si>
  <si>
    <t>Otthonteremtési támogatás</t>
  </si>
  <si>
    <t>Gyermektartásdíj</t>
  </si>
  <si>
    <t>Szgk. beszerzés</t>
  </si>
  <si>
    <t>2-5</t>
  </si>
  <si>
    <t>Időskorúak járadéka</t>
  </si>
  <si>
    <t>2-7.</t>
  </si>
  <si>
    <t>Ápolási díj</t>
  </si>
  <si>
    <t>2-8.</t>
  </si>
  <si>
    <t>Kiegészítő gyermekvédelmi támogatás</t>
  </si>
  <si>
    <t>2-9.</t>
  </si>
  <si>
    <t>Óvodáztatási támogatás</t>
  </si>
  <si>
    <t>EU-s forrás</t>
  </si>
  <si>
    <t>hazai forrás</t>
  </si>
  <si>
    <t>Működési célú támogatás értékű bev. EU-s forrás</t>
  </si>
  <si>
    <r>
      <t xml:space="preserve">5  </t>
    </r>
    <r>
      <rPr>
        <b/>
        <u val="single"/>
        <sz val="10"/>
        <rFont val="Arial CE"/>
        <family val="0"/>
      </rPr>
      <t>Dr. Mosonyi Albert Gondozási Közpon</t>
    </r>
    <r>
      <rPr>
        <b/>
        <u val="single"/>
        <sz val="10"/>
        <rFont val="Arial CE"/>
        <family val="2"/>
      </rPr>
      <t>t</t>
    </r>
  </si>
  <si>
    <t>2013. évi tervezett előirányzat</t>
  </si>
  <si>
    <t>segédképletek</t>
  </si>
  <si>
    <t xml:space="preserve"> eredeti 1-30-ig</t>
  </si>
  <si>
    <t>eredeti 1-30</t>
  </si>
  <si>
    <t>Működési c. hiteltámogatás</t>
  </si>
  <si>
    <t>1.4</t>
  </si>
  <si>
    <t>Fejlesztési c. hiteltámogatás</t>
  </si>
  <si>
    <t>1.5.</t>
  </si>
  <si>
    <t>1-43</t>
  </si>
  <si>
    <t>Nappali rendszerű gimnáziumi oktatás</t>
  </si>
  <si>
    <t>1-19.</t>
  </si>
  <si>
    <t>Időskorúk tartós bentlakásos ellátása</t>
  </si>
  <si>
    <t>Idősek otthona előtető kialakítása</t>
  </si>
  <si>
    <t>Vízelvezető árok kialakítása</t>
  </si>
  <si>
    <r>
      <t xml:space="preserve">1-26. </t>
    </r>
    <r>
      <rPr>
        <b/>
        <u val="single"/>
        <sz val="10"/>
        <rFont val="Arial CE"/>
        <family val="0"/>
      </rPr>
      <t>Rendkívüli gyermekvédelmi támogatá</t>
    </r>
    <r>
      <rPr>
        <b/>
        <sz val="10"/>
        <rFont val="Arial CE"/>
        <family val="0"/>
      </rPr>
      <t>s</t>
    </r>
  </si>
  <si>
    <r>
      <t xml:space="preserve">1-43. </t>
    </r>
    <r>
      <rPr>
        <b/>
        <u val="single"/>
        <sz val="10"/>
        <rFont val="Arial CE"/>
        <family val="0"/>
      </rPr>
      <t>Nappali rendszerű gimnáziumi oktat</t>
    </r>
    <r>
      <rPr>
        <b/>
        <sz val="10"/>
        <rFont val="Arial CE"/>
        <family val="0"/>
      </rPr>
      <t>ás</t>
    </r>
  </si>
  <si>
    <t>Eötvös Alapítvány támogatása</t>
  </si>
  <si>
    <t>Számítógép beszerzés</t>
  </si>
  <si>
    <t>1-23.</t>
  </si>
  <si>
    <t>Rendszeres gyermekvédelmi pénzbeli elltás</t>
  </si>
  <si>
    <t>3-7.</t>
  </si>
  <si>
    <t>Sportcsarnok beruházás</t>
  </si>
  <si>
    <t>Rendőrkapitányságnak laptop beszerzés</t>
  </si>
  <si>
    <t>Kompolsztáló beruházás</t>
  </si>
  <si>
    <t>Homlozatfelújítási pályázat</t>
  </si>
  <si>
    <t xml:space="preserve">   -működési c. hiteltámogatás</t>
  </si>
  <si>
    <t xml:space="preserve">   Fejlesztési célú hiteltámogatás</t>
  </si>
  <si>
    <t>Szociális Osztály</t>
  </si>
  <si>
    <t>Emberi Erőforrás és Hatósági Osztály</t>
  </si>
  <si>
    <t>Költségvetési cím és megnevezés</t>
  </si>
  <si>
    <t>Kiegyenlítő, függő,átfutó bevételek</t>
  </si>
  <si>
    <r>
      <t xml:space="preserve">5. </t>
    </r>
    <r>
      <rPr>
        <b/>
        <u val="single"/>
        <sz val="10"/>
        <rFont val="Arial CE"/>
        <family val="0"/>
      </rPr>
      <t>Dr. Mosonyi Albert Gondozási Közpon</t>
    </r>
    <r>
      <rPr>
        <b/>
        <u val="single"/>
        <sz val="10"/>
        <rFont val="Arial CE"/>
        <family val="2"/>
      </rPr>
      <t>t</t>
    </r>
  </si>
  <si>
    <t>Térségi Társulásnak bérkompenzáció átadása</t>
  </si>
  <si>
    <t>Társégi Társulásnak létszámcsökk.pályázat átadása</t>
  </si>
  <si>
    <t>Térségi Társulásnak igényelt normatíva átadása</t>
  </si>
  <si>
    <t>1-12</t>
  </si>
  <si>
    <t>Önk.elszámolásai költségv.szerveikkel</t>
  </si>
  <si>
    <t>Könyvtári érdekeltségnövelő támogatás</t>
  </si>
  <si>
    <t>Német nemzetiségi Kórus támogaása</t>
  </si>
  <si>
    <t>Gimnázium étkezési normatíva átadása</t>
  </si>
  <si>
    <t>IV. n.évi módosított előirányzat</t>
  </si>
  <si>
    <t>IV.n. évi módosított előirányzat</t>
  </si>
  <si>
    <t>IV. n. évi módosított előirányzat</t>
  </si>
  <si>
    <t>IV. n.évi mód. előirányzat</t>
  </si>
  <si>
    <t>IV.n.évi mód. előirányzat</t>
  </si>
  <si>
    <t>IV. negyedévi módosított előirányzat</t>
  </si>
  <si>
    <t>IV .n.évi módosított előirányzat</t>
  </si>
  <si>
    <r>
      <t xml:space="preserve">1-44. </t>
    </r>
    <r>
      <rPr>
        <b/>
        <u val="single"/>
        <sz val="10"/>
        <rFont val="Arial CE"/>
        <family val="0"/>
      </rPr>
      <t>Téli közfoglalkoztatás</t>
    </r>
  </si>
  <si>
    <t>2-10. Közgyógyellátás</t>
  </si>
  <si>
    <t>1-18.</t>
  </si>
  <si>
    <t>Járóbetegek gyógyító szakellátása</t>
  </si>
  <si>
    <t>Gyermekorvosi rendelő szoftver besz.</t>
  </si>
  <si>
    <t>1-35.</t>
  </si>
  <si>
    <t>1-15.</t>
  </si>
  <si>
    <t>Ált. isk.tanulók nappali rendszerű nevelése,oktatása</t>
  </si>
  <si>
    <t>3-4.</t>
  </si>
  <si>
    <t>Arany János Városi Könyvtár</t>
  </si>
  <si>
    <t>Bérpótló juttatásra jogosultak közfoglalkoztatása</t>
  </si>
  <si>
    <t>3-8.</t>
  </si>
  <si>
    <t>Szoftver beszerzés</t>
  </si>
  <si>
    <t>1-37.</t>
  </si>
  <si>
    <t>Könyvtár pályázat SOFT miniprojektek támogaása</t>
  </si>
  <si>
    <t>Dr. Mosonyi Albert Gondozási Központ</t>
  </si>
  <si>
    <t xml:space="preserve">Dorogi Nehézatlétikai Klub          </t>
  </si>
  <si>
    <t>2-10.</t>
  </si>
  <si>
    <r>
      <t xml:space="preserve">1-45. </t>
    </r>
    <r>
      <rPr>
        <b/>
        <u val="single"/>
        <sz val="10"/>
        <rFont val="Arial CE"/>
        <family val="0"/>
      </rPr>
      <t>Céltartalék</t>
    </r>
  </si>
  <si>
    <r>
      <t xml:space="preserve">1-46. </t>
    </r>
    <r>
      <rPr>
        <b/>
        <u val="single"/>
        <sz val="10"/>
        <rFont val="Arial CE"/>
        <family val="0"/>
      </rPr>
      <t>Általános tartalék</t>
    </r>
  </si>
  <si>
    <t>informatikai eszközök és programok</t>
  </si>
  <si>
    <t>Stadion egyéb gép beszerzés</t>
  </si>
  <si>
    <t>informatikai eszközök beszerzése</t>
  </si>
  <si>
    <t>KÖT</t>
  </si>
  <si>
    <t>kÖT</t>
  </si>
  <si>
    <t>ÖNKÉNT</t>
  </si>
  <si>
    <t>ÁLLIG</t>
  </si>
  <si>
    <t>ÖNK</t>
  </si>
  <si>
    <t>ÖNKÉNT VÁLLALT FELADAT IV.N.ÉV MÓD EI.</t>
  </si>
  <si>
    <t>KÖTELEZŐ FELADAT IV.N.ÉVI MÓD.EI.</t>
  </si>
  <si>
    <t>ÁLL.IG.FELADAT IV.N.ÉVI MÓD.EI.</t>
  </si>
  <si>
    <t>ÁLLIG.</t>
  </si>
  <si>
    <t>ELLENŐRZÉS</t>
  </si>
  <si>
    <t>ÁLT. TARTALÉK</t>
  </si>
  <si>
    <t>kÖTELEZŐ FELADAT IV.N.ÉVI MÓD.EI.ÖSSZES</t>
  </si>
  <si>
    <t>Ellátottak pénzbeli ellátása</t>
  </si>
  <si>
    <t>Teljesítés</t>
  </si>
  <si>
    <t>Teljesítés %-a</t>
  </si>
  <si>
    <t>Sor-szám</t>
  </si>
  <si>
    <t>adatok ezer forintban</t>
  </si>
  <si>
    <t xml:space="preserve"> 2013. évi költségvetésének végrehajtása</t>
  </si>
  <si>
    <t>Adópótlék, adóbírság</t>
  </si>
  <si>
    <t>Függő, átfutó</t>
  </si>
  <si>
    <t>2013. évi költségvetésésnek végrehajtása</t>
  </si>
  <si>
    <t>2013. évi költségvetésének végrehajtása</t>
  </si>
  <si>
    <t>16.</t>
  </si>
  <si>
    <t xml:space="preserve">Eredeti előirányzat </t>
  </si>
  <si>
    <t>IV. n.évi  módosított előirányzat</t>
  </si>
  <si>
    <r>
      <t xml:space="preserve">1-7. </t>
    </r>
    <r>
      <rPr>
        <b/>
        <u val="single"/>
        <sz val="10"/>
        <rFont val="Arial CE"/>
        <family val="0"/>
      </rPr>
      <t>Állategészségügy</t>
    </r>
  </si>
  <si>
    <r>
      <t xml:space="preserve">1-17. </t>
    </r>
    <r>
      <rPr>
        <b/>
        <u val="single"/>
        <sz val="10"/>
        <rFont val="Arial CE"/>
        <family val="0"/>
      </rPr>
      <t>Fekvőbetegek krónikus ellátása</t>
    </r>
  </si>
  <si>
    <r>
      <t xml:space="preserve">1-22. </t>
    </r>
    <r>
      <rPr>
        <b/>
        <u val="single"/>
        <sz val="10"/>
        <rFont val="Arial CE"/>
        <family val="0"/>
      </rPr>
      <t>Kiegészítő gyermekvédelmi támogatás</t>
    </r>
  </si>
  <si>
    <r>
      <t xml:space="preserve">1-31. </t>
    </r>
    <r>
      <rPr>
        <b/>
        <u val="single"/>
        <sz val="10"/>
        <rFont val="Arial CE"/>
        <family val="0"/>
      </rPr>
      <t>Bölcsődei ellátás</t>
    </r>
  </si>
  <si>
    <r>
      <t xml:space="preserve">1-44. </t>
    </r>
    <r>
      <rPr>
        <b/>
        <u val="single"/>
        <sz val="10"/>
        <rFont val="Arial CE"/>
        <family val="0"/>
      </rPr>
      <t>Start téli közfoglalkoztatás</t>
    </r>
  </si>
  <si>
    <t>IV. n.év</t>
  </si>
  <si>
    <t xml:space="preserve">teljesítés </t>
  </si>
  <si>
    <r>
      <t xml:space="preserve">1-30. </t>
    </r>
    <r>
      <rPr>
        <b/>
        <u val="single"/>
        <sz val="10"/>
        <rFont val="Arial CE"/>
        <family val="0"/>
      </rPr>
      <t>Köztemetés</t>
    </r>
  </si>
  <si>
    <t>KÖTELEZŐ FELADAT TELJESÍTÉSE</t>
  </si>
  <si>
    <t>KÖTELEZŐ FELADAT TELJESÍTÉS %-a</t>
  </si>
  <si>
    <t>ÖNKÉNT VÁLLALT FELADAT TELJESÍTÉSE</t>
  </si>
  <si>
    <t>ÖNKÉNT VÁLLALT FELADAT TELJESÍTÉS %-a</t>
  </si>
  <si>
    <r>
      <t xml:space="preserve">2-7. </t>
    </r>
    <r>
      <rPr>
        <b/>
        <u val="single"/>
        <sz val="10"/>
        <rFont val="Arial CE"/>
        <family val="0"/>
      </rPr>
      <t>Lakásfenntartási támogatás normatív</t>
    </r>
  </si>
  <si>
    <t>ÁLL.IG.FELADAT TELJESÍTÉSE</t>
  </si>
  <si>
    <t>ÁLL.IG.FELADAT TELJESÍTÉS %-a</t>
  </si>
  <si>
    <r>
      <t xml:space="preserve">3. </t>
    </r>
    <r>
      <rPr>
        <b/>
        <u val="single"/>
        <sz val="10"/>
        <rFont val="Arial CE"/>
        <family val="0"/>
      </rPr>
      <t>Dorog Városi Óvoda</t>
    </r>
  </si>
  <si>
    <r>
      <t xml:space="preserve">    </t>
    </r>
    <r>
      <rPr>
        <b/>
        <u val="single"/>
        <sz val="10"/>
        <rFont val="Arial CE"/>
        <family val="2"/>
      </rPr>
      <t>Zrínyi Ilona óvoda</t>
    </r>
  </si>
  <si>
    <r>
      <t xml:space="preserve">8. </t>
    </r>
    <r>
      <rPr>
        <b/>
        <u val="single"/>
        <sz val="10"/>
        <rFont val="Arial CE"/>
        <family val="0"/>
      </rPr>
      <t>Kincstári Szervezet</t>
    </r>
  </si>
  <si>
    <t>IV . n.évi módosított előirányzat</t>
  </si>
  <si>
    <t>KÖTELEZŐ FELADAT TELJESÍTÉS</t>
  </si>
  <si>
    <r>
      <t xml:space="preserve">1. </t>
    </r>
    <r>
      <rPr>
        <b/>
        <u val="single"/>
        <sz val="10"/>
        <rFont val="Arial"/>
        <family val="2"/>
      </rPr>
      <t>Önkormányzat</t>
    </r>
  </si>
  <si>
    <r>
      <t xml:space="preserve">2. </t>
    </r>
    <r>
      <rPr>
        <b/>
        <u val="single"/>
        <sz val="10"/>
        <rFont val="Arial"/>
        <family val="2"/>
      </rPr>
      <t>Polgármesteri Hivatal</t>
    </r>
  </si>
  <si>
    <r>
      <t xml:space="preserve">3. </t>
    </r>
    <r>
      <rPr>
        <b/>
        <u val="single"/>
        <sz val="10"/>
        <rFont val="Arial"/>
        <family val="2"/>
      </rPr>
      <t>Dorog Városi Óvoda</t>
    </r>
  </si>
  <si>
    <r>
      <t xml:space="preserve">4. </t>
    </r>
    <r>
      <rPr>
        <b/>
        <u val="single"/>
        <sz val="10"/>
        <rFont val="Arial"/>
        <family val="2"/>
      </rPr>
      <t>Arany János Városi Könyvtár</t>
    </r>
  </si>
  <si>
    <r>
      <t xml:space="preserve">5. </t>
    </r>
    <r>
      <rPr>
        <b/>
        <u val="single"/>
        <sz val="10"/>
        <rFont val="Arial"/>
        <family val="2"/>
      </rPr>
      <t>Dr. Mosonyi A. Gondozási Központ</t>
    </r>
  </si>
  <si>
    <r>
      <t xml:space="preserve">6. </t>
    </r>
    <r>
      <rPr>
        <b/>
        <u val="single"/>
        <sz val="10"/>
        <rFont val="Arial"/>
        <family val="2"/>
      </rPr>
      <t>Dr. Magyar K. Városi Bölcsőde</t>
    </r>
  </si>
  <si>
    <r>
      <t xml:space="preserve">7. </t>
    </r>
    <r>
      <rPr>
        <b/>
        <u val="single"/>
        <sz val="10"/>
        <rFont val="Arial"/>
        <family val="2"/>
      </rPr>
      <t>Dorog Város Egyesített Sportintézménye</t>
    </r>
  </si>
  <si>
    <r>
      <t xml:space="preserve">8. </t>
    </r>
    <r>
      <rPr>
        <b/>
        <u val="single"/>
        <sz val="10"/>
        <rFont val="Arial"/>
        <family val="2"/>
      </rPr>
      <t>Kincstári Szervezet</t>
    </r>
  </si>
  <si>
    <r>
      <t xml:space="preserve">1-26. </t>
    </r>
    <r>
      <rPr>
        <b/>
        <u val="single"/>
        <sz val="10"/>
        <rFont val="Arial CE"/>
        <family val="0"/>
      </rPr>
      <t>Rendkívüli gyermekvédelmi támogatá</t>
    </r>
    <r>
      <rPr>
        <b/>
        <sz val="10"/>
        <rFont val="Arial CE"/>
        <family val="2"/>
      </rPr>
      <t>s</t>
    </r>
  </si>
  <si>
    <r>
      <t xml:space="preserve">1-27. </t>
    </r>
    <r>
      <rPr>
        <b/>
        <u val="single"/>
        <sz val="10"/>
        <rFont val="Arial CE"/>
        <family val="2"/>
      </rPr>
      <t>Egyéb önkormányzatieseti pénzbeli ell.</t>
    </r>
  </si>
  <si>
    <r>
      <t xml:space="preserve">1-28. </t>
    </r>
    <r>
      <rPr>
        <b/>
        <u val="single"/>
        <sz val="10"/>
        <rFont val="Arial CE"/>
        <family val="2"/>
      </rPr>
      <t>Adósságkezelési szolgáltatá</t>
    </r>
    <r>
      <rPr>
        <b/>
        <sz val="10"/>
        <rFont val="Arial CE"/>
        <family val="2"/>
      </rPr>
      <t>s</t>
    </r>
  </si>
  <si>
    <r>
      <t xml:space="preserve">1-31. </t>
    </r>
    <r>
      <rPr>
        <b/>
        <u val="single"/>
        <sz val="10"/>
        <rFont val="Arial CE"/>
        <family val="2"/>
      </rPr>
      <t>Bölcsődei ellátás</t>
    </r>
  </si>
  <si>
    <r>
      <t xml:space="preserve">1-33. </t>
    </r>
    <r>
      <rPr>
        <b/>
        <u val="single"/>
        <sz val="10"/>
        <rFont val="Arial CE"/>
        <family val="2"/>
      </rPr>
      <t>Családsegítés</t>
    </r>
  </si>
  <si>
    <r>
      <t xml:space="preserve">1-34. </t>
    </r>
    <r>
      <rPr>
        <b/>
        <u val="single"/>
        <sz val="10"/>
        <rFont val="Arial CE"/>
        <family val="0"/>
      </rPr>
      <t>Civil szervezetek működésének támogatás</t>
    </r>
    <r>
      <rPr>
        <b/>
        <sz val="10"/>
        <rFont val="Arial CE"/>
        <family val="0"/>
      </rPr>
      <t>a</t>
    </r>
  </si>
  <si>
    <t>IV. n.évi módosítás 1-30</t>
  </si>
  <si>
    <t>ÁLT. TARTALÉK TELJESÍTÉSE</t>
  </si>
  <si>
    <t>ÁLT.TARTALÉK TELJESÍTÉSE %-a</t>
  </si>
  <si>
    <t>Kötelező feladat</t>
  </si>
  <si>
    <t>KÖTELEZŐ FELADAT TELJ. EI. ÖSSZES</t>
  </si>
  <si>
    <t>KÖTELEZŐ FELADAT TELJ. %-a EI. ÖSSZES</t>
  </si>
  <si>
    <t>ÖNKÉNT VÁLLALT FELADAT IV.N.ÉV MÓD EI. TELJ.</t>
  </si>
  <si>
    <t>ÖNKÉNT VÁLLALT FELADAT IV.N.ÉV MÓD EI. TELJ. %-a</t>
  </si>
  <si>
    <t>Teljesítés 1-30</t>
  </si>
  <si>
    <t>KÖTELEZŐ FELADAT EREDETI E.I.</t>
  </si>
  <si>
    <t>ÁLL.IG.FELADAT EREDETI EI.</t>
  </si>
  <si>
    <t>ÁLL.IG.FELADAT ITELJESÍTÉSE.</t>
  </si>
  <si>
    <t>KÖTELEZŐ FELADAT TELJESÍTÉSE %-a</t>
  </si>
  <si>
    <t>ÁLL.IG.FELADAT ITELJESÍTÉSE %-a</t>
  </si>
  <si>
    <t>IV. névi módosított előirányzat</t>
  </si>
  <si>
    <t>ÖNKÉNT VÁL. FELADAT IV.N.ÉVI MÓD.EI.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</si>
</sst>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#,##0.00\ &quot;Ft&quot;"/>
    <numFmt numFmtId="169" formatCode="0.0"/>
    <numFmt numFmtId="170" formatCode="0.0%"/>
    <numFmt numFmtId="171" formatCode="[$-40E]yyyy\.\ mmmm\ d\.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CE"/>
      <family val="1"/>
    </font>
    <font>
      <sz val="12"/>
      <name val="MS Sans Serif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 CE"/>
      <family val="0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Arial CE"/>
      <family val="2"/>
    </font>
    <font>
      <b/>
      <sz val="9"/>
      <name val="Arial"/>
      <family val="2"/>
    </font>
    <font>
      <b/>
      <sz val="8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4" borderId="7" applyNumberFormat="0" applyFont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0" fillId="6" borderId="0" applyNumberFormat="0" applyBorder="0" applyAlignment="0" applyProtection="0"/>
    <xf numFmtId="0" fontId="41" fillId="16" borderId="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9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8" fillId="0" borderId="18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9" fillId="0" borderId="1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7" fillId="0" borderId="1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3" fontId="7" fillId="0" borderId="15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7" fillId="0" borderId="12" xfId="0" applyFont="1" applyBorder="1" applyAlignment="1">
      <alignment vertical="center"/>
    </xf>
    <xf numFmtId="3" fontId="9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9" fillId="0" borderId="10" xfId="0" applyFont="1" applyBorder="1" applyAlignment="1">
      <alignment horizontal="left"/>
    </xf>
    <xf numFmtId="3" fontId="7" fillId="0" borderId="15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8" fillId="0" borderId="22" xfId="0" applyFont="1" applyBorder="1" applyAlignment="1">
      <alignment/>
    </xf>
    <xf numFmtId="0" fontId="7" fillId="0" borderId="15" xfId="0" applyFont="1" applyBorder="1" applyAlignment="1">
      <alignment horizontal="left" indent="2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 indent="3"/>
    </xf>
    <xf numFmtId="0" fontId="8" fillId="0" borderId="10" xfId="0" applyFont="1" applyBorder="1" applyAlignment="1">
      <alignment horizontal="left" indent="3"/>
    </xf>
    <xf numFmtId="49" fontId="8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0" fontId="14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3" fontId="3" fillId="0" borderId="0" xfId="0" applyNumberFormat="1" applyFont="1" applyBorder="1" applyAlignment="1">
      <alignment/>
    </xf>
    <xf numFmtId="3" fontId="7" fillId="0" borderId="16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9" fillId="0" borderId="15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49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3" fontId="9" fillId="0" borderId="19" xfId="0" applyNumberFormat="1" applyFont="1" applyBorder="1" applyAlignment="1">
      <alignment/>
    </xf>
    <xf numFmtId="49" fontId="8" fillId="0" borderId="22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2" xfId="0" applyFont="1" applyFill="1" applyBorder="1" applyAlignment="1">
      <alignment vertical="center"/>
    </xf>
    <xf numFmtId="0" fontId="9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18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 indent="3"/>
    </xf>
    <xf numFmtId="0" fontId="7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3" fontId="7" fillId="16" borderId="12" xfId="0" applyNumberFormat="1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14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 indent="2"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left" indent="3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left" indent="3"/>
    </xf>
    <xf numFmtId="0" fontId="8" fillId="0" borderId="24" xfId="0" applyFont="1" applyBorder="1" applyAlignment="1">
      <alignment horizontal="left" indent="2"/>
    </xf>
    <xf numFmtId="0" fontId="8" fillId="0" borderId="23" xfId="0" applyFont="1" applyBorder="1" applyAlignment="1">
      <alignment horizontal="left" indent="2"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3" fontId="8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4" fontId="7" fillId="0" borderId="2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0" fontId="7" fillId="0" borderId="23" xfId="0" applyFont="1" applyBorder="1" applyAlignment="1">
      <alignment horizontal="left" indent="2"/>
    </xf>
    <xf numFmtId="0" fontId="7" fillId="0" borderId="24" xfId="0" applyFont="1" applyBorder="1" applyAlignment="1">
      <alignment horizontal="left" indent="2"/>
    </xf>
    <xf numFmtId="0" fontId="8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22" xfId="0" applyFont="1" applyBorder="1" applyAlignment="1">
      <alignment/>
    </xf>
    <xf numFmtId="4" fontId="8" fillId="0" borderId="13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3" fontId="7" fillId="0" borderId="15" xfId="40" applyNumberFormat="1" applyFont="1" applyBorder="1" applyAlignment="1">
      <alignment horizontal="right"/>
    </xf>
    <xf numFmtId="3" fontId="7" fillId="0" borderId="23" xfId="4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23" xfId="0" applyFont="1" applyBorder="1" applyAlignment="1">
      <alignment horizontal="left" indent="3"/>
    </xf>
    <xf numFmtId="0" fontId="7" fillId="0" borderId="23" xfId="0" applyFont="1" applyBorder="1" applyAlignment="1">
      <alignment horizontal="left" indent="3"/>
    </xf>
    <xf numFmtId="4" fontId="7" fillId="0" borderId="21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5" xfId="40" applyNumberFormat="1" applyFont="1" applyBorder="1" applyAlignment="1">
      <alignment horizontal="right"/>
    </xf>
    <xf numFmtId="4" fontId="7" fillId="0" borderId="23" xfId="4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 indent="2"/>
    </xf>
    <xf numFmtId="0" fontId="8" fillId="0" borderId="22" xfId="0" applyFont="1" applyBorder="1" applyAlignment="1">
      <alignment horizontal="left" indent="2"/>
    </xf>
    <xf numFmtId="0" fontId="8" fillId="0" borderId="16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3" fontId="8" fillId="0" borderId="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3" fontId="7" fillId="0" borderId="24" xfId="4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 indent="2"/>
    </xf>
    <xf numFmtId="4" fontId="7" fillId="0" borderId="12" xfId="40" applyNumberFormat="1" applyFont="1" applyBorder="1" applyAlignment="1">
      <alignment horizontal="right"/>
    </xf>
    <xf numFmtId="4" fontId="7" fillId="0" borderId="24" xfId="40" applyNumberFormat="1" applyFont="1" applyBorder="1" applyAlignment="1">
      <alignment horizontal="right"/>
    </xf>
    <xf numFmtId="0" fontId="8" fillId="0" borderId="15" xfId="0" applyFont="1" applyBorder="1" applyAlignment="1">
      <alignment horizontal="left" indent="3"/>
    </xf>
    <xf numFmtId="0" fontId="13" fillId="0" borderId="10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2" fillId="0" borderId="15" xfId="0" applyFont="1" applyBorder="1" applyAlignment="1">
      <alignment horizontal="left" indent="2"/>
    </xf>
    <xf numFmtId="0" fontId="12" fillId="0" borderId="12" xfId="0" applyFont="1" applyBorder="1" applyAlignment="1">
      <alignment horizontal="left" indent="2"/>
    </xf>
    <xf numFmtId="0" fontId="13" fillId="0" borderId="15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3" fontId="18" fillId="0" borderId="15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13" fillId="0" borderId="24" xfId="0" applyNumberFormat="1" applyFont="1" applyBorder="1" applyAlignment="1">
      <alignment/>
    </xf>
    <xf numFmtId="4" fontId="13" fillId="0" borderId="2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23" xfId="0" applyFont="1" applyBorder="1" applyAlignment="1">
      <alignment horizontal="left" indent="2"/>
    </xf>
    <xf numFmtId="0" fontId="13" fillId="0" borderId="24" xfId="0" applyFont="1" applyBorder="1" applyAlignment="1">
      <alignment horizontal="left" indent="2"/>
    </xf>
    <xf numFmtId="3" fontId="5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2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2" fontId="0" fillId="0" borderId="0" xfId="0" applyNumberFormat="1" applyAlignment="1">
      <alignment/>
    </xf>
    <xf numFmtId="2" fontId="12" fillId="0" borderId="13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4" fontId="7" fillId="0" borderId="2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2" fontId="7" fillId="0" borderId="20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16" fillId="0" borderId="11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3" fontId="12" fillId="18" borderId="23" xfId="0" applyNumberFormat="1" applyFont="1" applyFill="1" applyBorder="1" applyAlignment="1">
      <alignment/>
    </xf>
    <xf numFmtId="3" fontId="16" fillId="0" borderId="2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7" fillId="0" borderId="17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2" fillId="0" borderId="0" xfId="0" applyFont="1" applyAlignment="1">
      <alignment horizontal="right"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/>
    </xf>
    <xf numFmtId="1" fontId="13" fillId="0" borderId="15" xfId="0" applyNumberFormat="1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16" xfId="0" applyNumberFormat="1" applyFont="1" applyBorder="1" applyAlignment="1">
      <alignment/>
    </xf>
    <xf numFmtId="0" fontId="12" fillId="0" borderId="23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3" fontId="16" fillId="0" borderId="15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vertical="center"/>
    </xf>
    <xf numFmtId="49" fontId="13" fillId="0" borderId="2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/>
    </xf>
    <xf numFmtId="49" fontId="13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3" fontId="12" fillId="0" borderId="12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2" fontId="13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1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4" fontId="12" fillId="0" borderId="23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6" xfId="0" applyFont="1" applyBorder="1" applyAlignment="1">
      <alignment/>
    </xf>
    <xf numFmtId="4" fontId="12" fillId="0" borderId="13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12" fillId="0" borderId="0" xfId="56">
      <alignment/>
      <protection/>
    </xf>
    <xf numFmtId="0" fontId="2" fillId="0" borderId="14" xfId="57" applyFont="1" applyBorder="1" applyAlignment="1">
      <alignment horizontal="center" wrapText="1"/>
      <protection/>
    </xf>
    <xf numFmtId="0" fontId="8" fillId="0" borderId="13" xfId="57" applyFont="1" applyBorder="1" applyAlignment="1">
      <alignment horizontal="center"/>
      <protection/>
    </xf>
    <xf numFmtId="0" fontId="9" fillId="0" borderId="10" xfId="57" applyFont="1" applyBorder="1">
      <alignment/>
      <protection/>
    </xf>
    <xf numFmtId="0" fontId="7" fillId="0" borderId="10" xfId="57" applyFont="1" applyBorder="1">
      <alignment/>
      <protection/>
    </xf>
    <xf numFmtId="3" fontId="8" fillId="0" borderId="15" xfId="57" applyNumberFormat="1" applyFont="1" applyBorder="1">
      <alignment/>
      <protection/>
    </xf>
    <xf numFmtId="0" fontId="7" fillId="0" borderId="15" xfId="57" applyFont="1" applyBorder="1">
      <alignment/>
      <protection/>
    </xf>
    <xf numFmtId="3" fontId="7" fillId="0" borderId="15" xfId="57" applyNumberFormat="1" applyFont="1" applyBorder="1">
      <alignment/>
      <protection/>
    </xf>
    <xf numFmtId="3" fontId="7" fillId="0" borderId="15" xfId="57" applyNumberFormat="1" applyFont="1" applyBorder="1">
      <alignment/>
      <protection/>
    </xf>
    <xf numFmtId="3" fontId="8" fillId="0" borderId="13" xfId="57" applyNumberFormat="1" applyFont="1" applyBorder="1">
      <alignment/>
      <protection/>
    </xf>
    <xf numFmtId="0" fontId="7" fillId="0" borderId="23" xfId="57" applyFont="1" applyBorder="1">
      <alignment/>
      <protection/>
    </xf>
    <xf numFmtId="0" fontId="7" fillId="0" borderId="0" xfId="57" applyFont="1" applyBorder="1">
      <alignment/>
      <protection/>
    </xf>
    <xf numFmtId="3" fontId="7" fillId="0" borderId="19" xfId="57" applyNumberFormat="1" applyFont="1" applyBorder="1">
      <alignment/>
      <protection/>
    </xf>
    <xf numFmtId="0" fontId="9" fillId="0" borderId="15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15" xfId="57" applyFont="1" applyBorder="1" applyAlignment="1">
      <alignment horizontal="right"/>
      <protection/>
    </xf>
    <xf numFmtId="0" fontId="7" fillId="0" borderId="23" xfId="57" applyFont="1" applyBorder="1" applyAlignment="1">
      <alignment horizontal="right"/>
      <protection/>
    </xf>
    <xf numFmtId="3" fontId="7" fillId="0" borderId="19" xfId="57" applyNumberFormat="1" applyFont="1" applyBorder="1">
      <alignment/>
      <protection/>
    </xf>
    <xf numFmtId="0" fontId="7" fillId="0" borderId="15" xfId="57" applyFont="1" applyBorder="1" applyAlignment="1">
      <alignment horizontal="right"/>
      <protection/>
    </xf>
    <xf numFmtId="0" fontId="7" fillId="0" borderId="12" xfId="57" applyFont="1" applyBorder="1">
      <alignment/>
      <protection/>
    </xf>
    <xf numFmtId="0" fontId="7" fillId="0" borderId="12" xfId="57" applyFont="1" applyBorder="1" applyAlignment="1">
      <alignment horizontal="right"/>
      <protection/>
    </xf>
    <xf numFmtId="3" fontId="7" fillId="0" borderId="12" xfId="57" applyNumberFormat="1" applyFont="1" applyBorder="1">
      <alignment/>
      <protection/>
    </xf>
    <xf numFmtId="0" fontId="8" fillId="0" borderId="23" xfId="57" applyFont="1" applyBorder="1">
      <alignment/>
      <protection/>
    </xf>
    <xf numFmtId="3" fontId="8" fillId="0" borderId="19" xfId="57" applyNumberFormat="1" applyFont="1" applyBorder="1">
      <alignment/>
      <protection/>
    </xf>
    <xf numFmtId="0" fontId="7" fillId="0" borderId="24" xfId="57" applyFont="1" applyBorder="1">
      <alignment/>
      <protection/>
    </xf>
    <xf numFmtId="0" fontId="7" fillId="0" borderId="20" xfId="57" applyFont="1" applyBorder="1" applyAlignment="1">
      <alignment horizontal="right"/>
      <protection/>
    </xf>
    <xf numFmtId="3" fontId="7" fillId="0" borderId="21" xfId="57" applyNumberFormat="1" applyFont="1" applyBorder="1">
      <alignment/>
      <protection/>
    </xf>
    <xf numFmtId="0" fontId="13" fillId="0" borderId="13" xfId="56" applyFont="1" applyBorder="1" applyAlignment="1">
      <alignment horizontal="center"/>
      <protection/>
    </xf>
    <xf numFmtId="3" fontId="12" fillId="0" borderId="10" xfId="56" applyNumberFormat="1" applyBorder="1">
      <alignment/>
      <protection/>
    </xf>
    <xf numFmtId="0" fontId="12" fillId="0" borderId="15" xfId="56" applyBorder="1">
      <alignment/>
      <protection/>
    </xf>
    <xf numFmtId="0" fontId="12" fillId="0" borderId="10" xfId="56" applyBorder="1">
      <alignment/>
      <protection/>
    </xf>
    <xf numFmtId="0" fontId="12" fillId="0" borderId="13" xfId="56" applyBorder="1">
      <alignment/>
      <protection/>
    </xf>
    <xf numFmtId="0" fontId="13" fillId="0" borderId="13" xfId="56" applyFont="1" applyBorder="1">
      <alignment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28" fillId="0" borderId="17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6" xfId="0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17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2" fontId="16" fillId="0" borderId="13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12" fillId="0" borderId="23" xfId="0" applyFont="1" applyBorder="1" applyAlignment="1">
      <alignment horizontal="left" indent="2"/>
    </xf>
    <xf numFmtId="3" fontId="12" fillId="0" borderId="0" xfId="56" applyNumberFormat="1">
      <alignment/>
      <protection/>
    </xf>
    <xf numFmtId="3" fontId="12" fillId="0" borderId="13" xfId="56" applyNumberFormat="1" applyBorder="1">
      <alignment/>
      <protection/>
    </xf>
    <xf numFmtId="3" fontId="12" fillId="0" borderId="10" xfId="56" applyNumberFormat="1" applyFont="1" applyBorder="1">
      <alignment/>
      <protection/>
    </xf>
    <xf numFmtId="3" fontId="12" fillId="0" borderId="15" xfId="56" applyNumberFormat="1" applyBorder="1">
      <alignment/>
      <protection/>
    </xf>
    <xf numFmtId="3" fontId="13" fillId="0" borderId="13" xfId="56" applyNumberFormat="1" applyFont="1" applyBorder="1">
      <alignment/>
      <protection/>
    </xf>
    <xf numFmtId="0" fontId="12" fillId="0" borderId="0" xfId="56" applyAlignment="1">
      <alignment horizontal="center" vertical="center"/>
      <protection/>
    </xf>
    <xf numFmtId="0" fontId="7" fillId="0" borderId="0" xfId="57" applyFont="1" applyBorder="1" applyAlignment="1">
      <alignment horizontal="right" vertical="center"/>
      <protection/>
    </xf>
    <xf numFmtId="3" fontId="7" fillId="0" borderId="15" xfId="57" applyNumberFormat="1" applyFont="1" applyBorder="1" applyAlignment="1">
      <alignment horizontal="right" vertical="center"/>
      <protection/>
    </xf>
    <xf numFmtId="0" fontId="12" fillId="0" borderId="15" xfId="56" applyBorder="1" applyAlignment="1">
      <alignment horizontal="right" vertical="center"/>
      <protection/>
    </xf>
    <xf numFmtId="3" fontId="12" fillId="0" borderId="15" xfId="56" applyNumberFormat="1" applyBorder="1" applyAlignment="1">
      <alignment horizontal="right" vertical="center"/>
      <protection/>
    </xf>
    <xf numFmtId="0" fontId="7" fillId="0" borderId="15" xfId="57" applyFont="1" applyBorder="1" applyAlignment="1">
      <alignment horizontal="left" vertical="center" wrapText="1"/>
      <protection/>
    </xf>
    <xf numFmtId="0" fontId="12" fillId="0" borderId="0" xfId="56" applyBorder="1">
      <alignment/>
      <protection/>
    </xf>
    <xf numFmtId="0" fontId="9" fillId="0" borderId="23" xfId="57" applyFont="1" applyBorder="1">
      <alignment/>
      <protection/>
    </xf>
    <xf numFmtId="0" fontId="12" fillId="0" borderId="0" xfId="56" applyBorder="1">
      <alignment/>
      <protection/>
    </xf>
    <xf numFmtId="3" fontId="12" fillId="0" borderId="0" xfId="56" applyNumberFormat="1" applyBorder="1">
      <alignment/>
      <protection/>
    </xf>
    <xf numFmtId="0" fontId="12" fillId="0" borderId="0" xfId="56" applyBorder="1" applyAlignment="1">
      <alignment vertical="center"/>
      <protection/>
    </xf>
    <xf numFmtId="3" fontId="12" fillId="0" borderId="0" xfId="56" applyNumberFormat="1" applyBorder="1" applyAlignment="1">
      <alignment vertical="center"/>
      <protection/>
    </xf>
    <xf numFmtId="3" fontId="13" fillId="0" borderId="13" xfId="56" applyNumberFormat="1" applyFont="1" applyFill="1" applyBorder="1">
      <alignment/>
      <protection/>
    </xf>
    <xf numFmtId="3" fontId="8" fillId="0" borderId="12" xfId="57" applyNumberFormat="1" applyFont="1" applyFill="1" applyBorder="1">
      <alignment/>
      <protection/>
    </xf>
    <xf numFmtId="0" fontId="13" fillId="0" borderId="13" xfId="56" applyFont="1" applyFill="1" applyBorder="1">
      <alignment/>
      <protection/>
    </xf>
    <xf numFmtId="0" fontId="13" fillId="0" borderId="30" xfId="57" applyFont="1" applyBorder="1" applyAlignment="1">
      <alignment horizontal="center" wrapText="1"/>
      <protection/>
    </xf>
    <xf numFmtId="0" fontId="13" fillId="0" borderId="31" xfId="57" applyFont="1" applyBorder="1" applyAlignment="1">
      <alignment horizontal="center"/>
      <protection/>
    </xf>
    <xf numFmtId="0" fontId="12" fillId="0" borderId="31" xfId="0" applyFont="1" applyBorder="1" applyAlignment="1">
      <alignment horizontal="center" vertical="center"/>
    </xf>
    <xf numFmtId="0" fontId="12" fillId="0" borderId="10" xfId="57" applyFont="1" applyBorder="1">
      <alignment/>
      <protection/>
    </xf>
    <xf numFmtId="0" fontId="12" fillId="0" borderId="13" xfId="57" applyFont="1" applyBorder="1" applyAlignment="1">
      <alignment horizontal="right"/>
      <protection/>
    </xf>
    <xf numFmtId="3" fontId="12" fillId="0" borderId="13" xfId="57" applyNumberFormat="1" applyFont="1" applyBorder="1">
      <alignment/>
      <protection/>
    </xf>
    <xf numFmtId="0" fontId="12" fillId="0" borderId="15" xfId="57" applyFont="1" applyBorder="1" applyAlignment="1">
      <alignment horizontal="left" indent="2"/>
      <protection/>
    </xf>
    <xf numFmtId="0" fontId="13" fillId="0" borderId="15" xfId="57" applyFont="1" applyBorder="1" applyAlignment="1">
      <alignment horizontal="left"/>
      <protection/>
    </xf>
    <xf numFmtId="3" fontId="13" fillId="0" borderId="13" xfId="57" applyNumberFormat="1" applyFont="1" applyBorder="1">
      <alignment/>
      <protection/>
    </xf>
    <xf numFmtId="0" fontId="12" fillId="0" borderId="15" xfId="57" applyFont="1" applyBorder="1" applyAlignment="1">
      <alignment horizontal="left" vertical="center" wrapText="1" indent="2"/>
      <protection/>
    </xf>
    <xf numFmtId="3" fontId="12" fillId="0" borderId="13" xfId="57" applyNumberFormat="1" applyFont="1" applyBorder="1" applyAlignment="1">
      <alignment vertical="center"/>
      <protection/>
    </xf>
    <xf numFmtId="0" fontId="13" fillId="0" borderId="12" xfId="57" applyFont="1" applyBorder="1" applyAlignment="1">
      <alignment horizontal="left"/>
      <protection/>
    </xf>
    <xf numFmtId="0" fontId="13" fillId="0" borderId="32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/>
    </xf>
    <xf numFmtId="2" fontId="1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2" fontId="12" fillId="0" borderId="34" xfId="0" applyNumberFormat="1" applyFont="1" applyBorder="1" applyAlignment="1">
      <alignment/>
    </xf>
    <xf numFmtId="2" fontId="12" fillId="0" borderId="31" xfId="0" applyNumberFormat="1" applyFont="1" applyBorder="1" applyAlignment="1">
      <alignment/>
    </xf>
    <xf numFmtId="2" fontId="12" fillId="0" borderId="32" xfId="0" applyNumberFormat="1" applyFont="1" applyBorder="1" applyAlignment="1">
      <alignment/>
    </xf>
    <xf numFmtId="2" fontId="13" fillId="0" borderId="3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4" fontId="12" fillId="0" borderId="37" xfId="0" applyNumberFormat="1" applyFont="1" applyBorder="1" applyAlignment="1">
      <alignment/>
    </xf>
    <xf numFmtId="4" fontId="12" fillId="0" borderId="38" xfId="0" applyNumberFormat="1" applyFont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40" xfId="0" applyFont="1" applyBorder="1" applyAlignment="1">
      <alignment/>
    </xf>
    <xf numFmtId="3" fontId="7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9" xfId="0" applyFont="1" applyBorder="1" applyAlignment="1">
      <alignment/>
    </xf>
    <xf numFmtId="0" fontId="7" fillId="18" borderId="39" xfId="0" applyFont="1" applyFill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7" fillId="0" borderId="42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44" xfId="0" applyFont="1" applyBorder="1" applyAlignment="1">
      <alignment/>
    </xf>
    <xf numFmtId="4" fontId="7" fillId="0" borderId="45" xfId="40" applyNumberFormat="1" applyFont="1" applyBorder="1" applyAlignment="1">
      <alignment horizontal="right"/>
    </xf>
    <xf numFmtId="3" fontId="12" fillId="0" borderId="44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4" fontId="12" fillId="0" borderId="48" xfId="0" applyNumberFormat="1" applyFont="1" applyBorder="1" applyAlignment="1">
      <alignment/>
    </xf>
    <xf numFmtId="4" fontId="7" fillId="0" borderId="45" xfId="0" applyNumberFormat="1" applyFont="1" applyFill="1" applyBorder="1" applyAlignment="1">
      <alignment/>
    </xf>
    <xf numFmtId="0" fontId="7" fillId="0" borderId="40" xfId="0" applyFont="1" applyBorder="1" applyAlignment="1">
      <alignment horizontal="left" indent="2"/>
    </xf>
    <xf numFmtId="0" fontId="7" fillId="0" borderId="40" xfId="0" applyFont="1" applyBorder="1" applyAlignment="1">
      <alignment horizontal="left" indent="2"/>
    </xf>
    <xf numFmtId="0" fontId="7" fillId="0" borderId="41" xfId="0" applyFont="1" applyBorder="1" applyAlignment="1">
      <alignment horizontal="left" indent="2"/>
    </xf>
    <xf numFmtId="0" fontId="7" fillId="0" borderId="39" xfId="0" applyFont="1" applyBorder="1" applyAlignment="1">
      <alignment horizontal="left" indent="2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12" fillId="0" borderId="42" xfId="0" applyFont="1" applyBorder="1" applyAlignment="1">
      <alignment/>
    </xf>
    <xf numFmtId="3" fontId="7" fillId="0" borderId="32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4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2" fontId="12" fillId="0" borderId="38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32" xfId="0" applyBorder="1" applyAlignment="1">
      <alignment/>
    </xf>
    <xf numFmtId="4" fontId="7" fillId="0" borderId="37" xfId="0" applyNumberFormat="1" applyFont="1" applyFill="1" applyBorder="1" applyAlignment="1">
      <alignment horizontal="right"/>
    </xf>
    <xf numFmtId="4" fontId="7" fillId="0" borderId="37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4" fontId="7" fillId="0" borderId="32" xfId="0" applyNumberFormat="1" applyFont="1" applyFill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7" fillId="0" borderId="36" xfId="0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7" fillId="0" borderId="38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12" fillId="0" borderId="37" xfId="0" applyNumberFormat="1" applyFont="1" applyBorder="1" applyAlignment="1">
      <alignment/>
    </xf>
    <xf numFmtId="2" fontId="16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6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6" fillId="0" borderId="13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3" fontId="13" fillId="0" borderId="15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49" xfId="0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/>
    </xf>
    <xf numFmtId="0" fontId="0" fillId="0" borderId="13" xfId="0" applyBorder="1" applyAlignment="1">
      <alignment/>
    </xf>
    <xf numFmtId="4" fontId="12" fillId="0" borderId="46" xfId="0" applyNumberFormat="1" applyFont="1" applyBorder="1" applyAlignment="1">
      <alignment/>
    </xf>
    <xf numFmtId="4" fontId="12" fillId="0" borderId="47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13" xfId="0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3" fillId="0" borderId="42" xfId="0" applyFont="1" applyBorder="1" applyAlignment="1">
      <alignment/>
    </xf>
    <xf numFmtId="3" fontId="13" fillId="0" borderId="46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3" fontId="12" fillId="0" borderId="56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2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13" xfId="56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8" fillId="0" borderId="10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/>
      <protection/>
    </xf>
    <xf numFmtId="0" fontId="0" fillId="0" borderId="14" xfId="0" applyBorder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57" xfId="0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3" fillId="0" borderId="17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9.mell. ktgvetéshez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zoomScalePageLayoutView="0" workbookViewId="0" topLeftCell="A1">
      <selection activeCell="B51" sqref="B51:B52"/>
    </sheetView>
  </sheetViews>
  <sheetFormatPr defaultColWidth="9.140625" defaultRowHeight="12.75"/>
  <cols>
    <col min="1" max="1" width="6.7109375" style="0" customWidth="1"/>
    <col min="2" max="2" width="41.7109375" style="0" customWidth="1"/>
    <col min="3" max="3" width="17.140625" style="0" customWidth="1"/>
    <col min="4" max="4" width="12.7109375" style="0" customWidth="1"/>
    <col min="5" max="5" width="14.00390625" style="0" customWidth="1"/>
    <col min="6" max="6" width="10.140625" style="0" customWidth="1"/>
    <col min="7" max="9" width="11.7109375" style="0" customWidth="1"/>
  </cols>
  <sheetData>
    <row r="1" spans="1:9" ht="15.75">
      <c r="A1" s="871" t="s">
        <v>4</v>
      </c>
      <c r="B1" s="872"/>
      <c r="C1" s="872"/>
      <c r="D1" s="872"/>
      <c r="E1" s="872"/>
      <c r="F1" s="872"/>
      <c r="G1" s="34"/>
      <c r="H1" s="32"/>
      <c r="I1" s="32"/>
    </row>
    <row r="2" spans="1:9" ht="15.75">
      <c r="A2" s="34"/>
      <c r="B2" s="34"/>
      <c r="C2" s="34"/>
      <c r="D2" s="32"/>
      <c r="E2" s="34"/>
      <c r="F2" s="34"/>
      <c r="G2" s="34"/>
      <c r="H2" s="32"/>
      <c r="I2" s="32"/>
    </row>
    <row r="3" spans="1:9" ht="15.75">
      <c r="A3" s="875" t="s">
        <v>470</v>
      </c>
      <c r="B3" s="876"/>
      <c r="C3" s="876"/>
      <c r="D3" s="872"/>
      <c r="E3" s="872"/>
      <c r="F3" s="872"/>
      <c r="G3" s="49"/>
      <c r="H3" s="38"/>
      <c r="I3" s="22"/>
    </row>
    <row r="4" spans="1:9" ht="15.75">
      <c r="A4" s="877" t="s">
        <v>1013</v>
      </c>
      <c r="B4" s="876"/>
      <c r="C4" s="877"/>
      <c r="D4" s="872"/>
      <c r="E4" s="872"/>
      <c r="F4" s="872"/>
      <c r="G4" s="49"/>
      <c r="H4" s="22"/>
      <c r="I4" s="33"/>
    </row>
    <row r="5" spans="1:9" ht="15.75">
      <c r="A5" s="877" t="s">
        <v>882</v>
      </c>
      <c r="B5" s="876"/>
      <c r="C5" s="876"/>
      <c r="D5" s="872"/>
      <c r="E5" s="872"/>
      <c r="F5" s="872"/>
      <c r="G5" s="49"/>
      <c r="H5" s="45"/>
      <c r="I5" s="33"/>
    </row>
    <row r="6" spans="1:9" ht="15.75">
      <c r="A6" s="49"/>
      <c r="B6" s="49"/>
      <c r="C6" s="49"/>
      <c r="D6" s="33"/>
      <c r="E6" s="49"/>
      <c r="F6" s="49"/>
      <c r="G6" s="49"/>
      <c r="H6" s="45"/>
      <c r="I6" s="33"/>
    </row>
    <row r="7" spans="1:9" ht="13.5" customHeight="1">
      <c r="A7" s="4" t="s">
        <v>434</v>
      </c>
      <c r="B7" s="4"/>
      <c r="C7" s="873" t="s">
        <v>1012</v>
      </c>
      <c r="D7" s="874"/>
      <c r="E7" s="874"/>
      <c r="F7" s="874"/>
      <c r="G7" s="4"/>
      <c r="H7" s="5"/>
      <c r="I7" s="5"/>
    </row>
    <row r="8" spans="1:7" s="283" customFormat="1" ht="19.5" customHeight="1">
      <c r="A8" s="878" t="s">
        <v>1011</v>
      </c>
      <c r="B8" s="881" t="s">
        <v>436</v>
      </c>
      <c r="C8" s="878" t="s">
        <v>926</v>
      </c>
      <c r="D8" s="878" t="s">
        <v>966</v>
      </c>
      <c r="E8" s="881" t="s">
        <v>1009</v>
      </c>
      <c r="F8" s="878" t="s">
        <v>1010</v>
      </c>
      <c r="G8" s="282"/>
    </row>
    <row r="9" spans="1:7" s="283" customFormat="1" ht="19.5" customHeight="1">
      <c r="A9" s="879"/>
      <c r="B9" s="883"/>
      <c r="C9" s="879"/>
      <c r="D9" s="880"/>
      <c r="E9" s="882"/>
      <c r="F9" s="880"/>
      <c r="G9" s="282"/>
    </row>
    <row r="10" spans="1:7" ht="18" customHeight="1">
      <c r="A10" s="7" t="s">
        <v>533</v>
      </c>
      <c r="B10" s="81" t="s">
        <v>572</v>
      </c>
      <c r="C10" s="121">
        <f>SUM(C11:C12)</f>
        <v>1359482</v>
      </c>
      <c r="D10" s="121">
        <f>SUM(D11:D12)</f>
        <v>1405178</v>
      </c>
      <c r="E10" s="286">
        <f>SUM(E11:E12)</f>
        <v>1444575</v>
      </c>
      <c r="F10" s="294">
        <f>($E10/$D10)*100</f>
        <v>102.80370173743111</v>
      </c>
      <c r="G10" s="33"/>
    </row>
    <row r="11" spans="1:7" ht="18" customHeight="1">
      <c r="A11" s="52" t="s">
        <v>440</v>
      </c>
      <c r="B11" s="40" t="s">
        <v>573</v>
      </c>
      <c r="C11" s="101">
        <v>229478</v>
      </c>
      <c r="D11" s="101">
        <v>311205</v>
      </c>
      <c r="E11" s="144">
        <v>313812</v>
      </c>
      <c r="F11" s="292">
        <f aca="true" t="shared" si="0" ref="F11:F42">($E11/$D11)*100</f>
        <v>100.83771147635802</v>
      </c>
      <c r="G11" s="33"/>
    </row>
    <row r="12" spans="1:7" ht="18" customHeight="1">
      <c r="A12" s="52" t="s">
        <v>441</v>
      </c>
      <c r="B12" s="40" t="s">
        <v>574</v>
      </c>
      <c r="C12" s="101">
        <f>SUM(C13:C16)</f>
        <v>1130004</v>
      </c>
      <c r="D12" s="101">
        <f>SUM(D13:D16)</f>
        <v>1093973</v>
      </c>
      <c r="E12" s="144">
        <f>SUM(E13:E16)</f>
        <v>1130763</v>
      </c>
      <c r="F12" s="292">
        <f t="shared" si="0"/>
        <v>103.36297148101461</v>
      </c>
      <c r="G12" s="33"/>
    </row>
    <row r="13" spans="1:7" ht="18" customHeight="1">
      <c r="A13" s="93" t="s">
        <v>575</v>
      </c>
      <c r="B13" s="40" t="s">
        <v>576</v>
      </c>
      <c r="C13" s="101">
        <v>1025566</v>
      </c>
      <c r="D13" s="101">
        <v>1057390</v>
      </c>
      <c r="E13" s="144">
        <v>1093919</v>
      </c>
      <c r="F13" s="292">
        <f t="shared" si="0"/>
        <v>103.45463830753081</v>
      </c>
      <c r="G13" s="33"/>
    </row>
    <row r="14" spans="1:7" ht="18" customHeight="1">
      <c r="A14" s="93" t="s">
        <v>577</v>
      </c>
      <c r="B14" s="40" t="s">
        <v>446</v>
      </c>
      <c r="C14" s="101">
        <v>28300</v>
      </c>
      <c r="D14" s="101">
        <v>28351</v>
      </c>
      <c r="E14" s="144">
        <v>28351</v>
      </c>
      <c r="F14" s="292">
        <f t="shared" si="0"/>
        <v>100</v>
      </c>
      <c r="G14" s="33"/>
    </row>
    <row r="15" spans="1:7" ht="18" customHeight="1">
      <c r="A15" s="93" t="s">
        <v>578</v>
      </c>
      <c r="B15" s="40" t="s">
        <v>1014</v>
      </c>
      <c r="C15" s="101">
        <v>5000</v>
      </c>
      <c r="D15" s="101">
        <v>3683</v>
      </c>
      <c r="E15" s="144">
        <v>3926</v>
      </c>
      <c r="F15" s="292">
        <f t="shared" si="0"/>
        <v>106.59788216128156</v>
      </c>
      <c r="G15" s="33"/>
    </row>
    <row r="16" spans="1:7" ht="18" customHeight="1">
      <c r="A16" s="94" t="s">
        <v>684</v>
      </c>
      <c r="B16" s="37" t="s">
        <v>685</v>
      </c>
      <c r="C16" s="125">
        <v>71138</v>
      </c>
      <c r="D16" s="125">
        <v>4549</v>
      </c>
      <c r="E16" s="287">
        <v>4567</v>
      </c>
      <c r="F16" s="293">
        <f t="shared" si="0"/>
        <v>100.39569136073862</v>
      </c>
      <c r="G16" s="33"/>
    </row>
    <row r="17" spans="1:7" ht="18" customHeight="1">
      <c r="A17" s="21" t="s">
        <v>535</v>
      </c>
      <c r="B17" s="95" t="s">
        <v>579</v>
      </c>
      <c r="C17" s="121"/>
      <c r="D17" s="191"/>
      <c r="E17" s="133"/>
      <c r="F17" s="285"/>
      <c r="G17" s="33"/>
    </row>
    <row r="18" spans="1:7" ht="18" customHeight="1">
      <c r="A18" s="52" t="s">
        <v>580</v>
      </c>
      <c r="B18" s="40" t="s">
        <v>581</v>
      </c>
      <c r="C18" s="129">
        <f>SUM(C19:C23)</f>
        <v>382082</v>
      </c>
      <c r="D18" s="129">
        <f>SUM(D19:D23)</f>
        <v>932381</v>
      </c>
      <c r="E18" s="288">
        <f>SUM(E19:E23)</f>
        <v>932183</v>
      </c>
      <c r="F18" s="295">
        <f t="shared" si="0"/>
        <v>99.97876404602839</v>
      </c>
      <c r="G18" s="33"/>
    </row>
    <row r="19" spans="1:7" ht="18" customHeight="1">
      <c r="A19" s="93" t="s">
        <v>582</v>
      </c>
      <c r="B19" s="40" t="s">
        <v>583</v>
      </c>
      <c r="C19" s="101">
        <v>382082</v>
      </c>
      <c r="D19" s="101">
        <v>517730</v>
      </c>
      <c r="E19" s="144">
        <v>549173</v>
      </c>
      <c r="F19" s="292">
        <f t="shared" si="0"/>
        <v>106.07324280995887</v>
      </c>
      <c r="G19" s="33"/>
    </row>
    <row r="20" spans="1:7" ht="18" customHeight="1">
      <c r="A20" s="93" t="s">
        <v>584</v>
      </c>
      <c r="B20" s="40" t="s">
        <v>585</v>
      </c>
      <c r="C20" s="101">
        <v>0</v>
      </c>
      <c r="D20" s="101">
        <v>66682</v>
      </c>
      <c r="E20" s="144">
        <v>34765</v>
      </c>
      <c r="F20" s="292">
        <f t="shared" si="0"/>
        <v>52.13550883296841</v>
      </c>
      <c r="G20" s="33"/>
    </row>
    <row r="21" spans="1:7" ht="18" customHeight="1">
      <c r="A21" s="93" t="s">
        <v>586</v>
      </c>
      <c r="B21" s="40" t="s">
        <v>930</v>
      </c>
      <c r="C21" s="101">
        <v>0</v>
      </c>
      <c r="D21" s="101">
        <v>140000</v>
      </c>
      <c r="E21" s="297">
        <v>140000</v>
      </c>
      <c r="F21" s="292">
        <f t="shared" si="0"/>
        <v>100</v>
      </c>
      <c r="G21" s="69"/>
    </row>
    <row r="22" spans="1:7" ht="18" customHeight="1">
      <c r="A22" s="93" t="s">
        <v>931</v>
      </c>
      <c r="B22" s="40" t="s">
        <v>932</v>
      </c>
      <c r="C22" s="101">
        <v>0</v>
      </c>
      <c r="D22" s="101">
        <v>207969</v>
      </c>
      <c r="E22" s="297">
        <v>208245</v>
      </c>
      <c r="F22" s="292">
        <f t="shared" si="0"/>
        <v>100.13271208689756</v>
      </c>
      <c r="G22" s="69"/>
    </row>
    <row r="23" spans="1:7" ht="18" customHeight="1">
      <c r="A23" s="94" t="s">
        <v>933</v>
      </c>
      <c r="B23" s="36" t="s">
        <v>587</v>
      </c>
      <c r="C23" s="101">
        <v>0</v>
      </c>
      <c r="D23" s="101">
        <v>0</v>
      </c>
      <c r="E23" s="298"/>
      <c r="F23" s="293">
        <v>0</v>
      </c>
      <c r="G23" s="33"/>
    </row>
    <row r="24" spans="1:7" ht="18" customHeight="1">
      <c r="A24" s="7" t="s">
        <v>538</v>
      </c>
      <c r="B24" s="81" t="s">
        <v>588</v>
      </c>
      <c r="C24" s="121">
        <f>SUM(C25:C26)</f>
        <v>88632</v>
      </c>
      <c r="D24" s="121">
        <f>SUM(D25:D26)</f>
        <v>42910</v>
      </c>
      <c r="E24" s="286">
        <f>SUM(E25:E26)</f>
        <v>44040</v>
      </c>
      <c r="F24" s="294">
        <f t="shared" si="0"/>
        <v>102.63341878350035</v>
      </c>
      <c r="G24" s="33"/>
    </row>
    <row r="25" spans="1:7" ht="18" customHeight="1">
      <c r="A25" s="52" t="s">
        <v>440</v>
      </c>
      <c r="B25" s="40" t="s">
        <v>589</v>
      </c>
      <c r="C25" s="101">
        <v>46043</v>
      </c>
      <c r="D25" s="101">
        <v>14115</v>
      </c>
      <c r="E25" s="297">
        <v>15173</v>
      </c>
      <c r="F25" s="292">
        <f t="shared" si="0"/>
        <v>107.49557208643287</v>
      </c>
      <c r="G25" s="33"/>
    </row>
    <row r="26" spans="1:7" ht="18" customHeight="1">
      <c r="A26" s="52" t="s">
        <v>441</v>
      </c>
      <c r="B26" s="40" t="s">
        <v>590</v>
      </c>
      <c r="C26" s="101">
        <v>42589</v>
      </c>
      <c r="D26" s="101">
        <v>28795</v>
      </c>
      <c r="E26" s="298">
        <v>28867</v>
      </c>
      <c r="F26" s="293">
        <f t="shared" si="0"/>
        <v>100.25004341031429</v>
      </c>
      <c r="G26" s="33"/>
    </row>
    <row r="27" spans="1:7" ht="18" customHeight="1">
      <c r="A27" s="29" t="s">
        <v>591</v>
      </c>
      <c r="B27" s="51" t="s">
        <v>592</v>
      </c>
      <c r="C27" s="121">
        <f>SUM(C28:C30)</f>
        <v>25263</v>
      </c>
      <c r="D27" s="121">
        <f>SUM(D28:D30)</f>
        <v>38681</v>
      </c>
      <c r="E27" s="286">
        <f>SUM(E28:E30)</f>
        <v>26304</v>
      </c>
      <c r="F27" s="294">
        <f t="shared" si="0"/>
        <v>68.00237842868592</v>
      </c>
      <c r="G27" s="32"/>
    </row>
    <row r="28" spans="1:7" ht="18" customHeight="1">
      <c r="A28" s="84" t="s">
        <v>440</v>
      </c>
      <c r="B28" s="13" t="s">
        <v>593</v>
      </c>
      <c r="C28" s="101">
        <v>0</v>
      </c>
      <c r="D28" s="101">
        <v>782</v>
      </c>
      <c r="E28" s="297">
        <v>783</v>
      </c>
      <c r="F28" s="292">
        <f t="shared" si="0"/>
        <v>100.12787723785166</v>
      </c>
      <c r="G28" s="32"/>
    </row>
    <row r="29" spans="1:7" ht="18" customHeight="1">
      <c r="A29" s="84" t="s">
        <v>441</v>
      </c>
      <c r="B29" s="13" t="s">
        <v>594</v>
      </c>
      <c r="C29" s="101">
        <v>0</v>
      </c>
      <c r="D29" s="101">
        <v>0</v>
      </c>
      <c r="E29" s="297"/>
      <c r="F29" s="292">
        <v>0</v>
      </c>
      <c r="G29" s="32"/>
    </row>
    <row r="30" spans="1:7" ht="18" customHeight="1">
      <c r="A30" s="88" t="s">
        <v>442</v>
      </c>
      <c r="B30" s="17" t="s">
        <v>661</v>
      </c>
      <c r="C30" s="127">
        <v>25263</v>
      </c>
      <c r="D30" s="127">
        <v>37899</v>
      </c>
      <c r="E30" s="298">
        <v>25521</v>
      </c>
      <c r="F30" s="293">
        <f t="shared" si="0"/>
        <v>67.33950763872397</v>
      </c>
      <c r="G30" s="32"/>
    </row>
    <row r="31" spans="1:7" ht="18" customHeight="1">
      <c r="A31" s="61" t="s">
        <v>595</v>
      </c>
      <c r="B31" s="106" t="s">
        <v>633</v>
      </c>
      <c r="C31" s="129">
        <f>SUM(C32:C34)</f>
        <v>240007</v>
      </c>
      <c r="D31" s="129">
        <f>SUM(D32:D34)</f>
        <v>85013</v>
      </c>
      <c r="E31" s="286">
        <f>SUM(E32:E34)</f>
        <v>69100</v>
      </c>
      <c r="F31" s="294">
        <f t="shared" si="0"/>
        <v>81.28168633032595</v>
      </c>
      <c r="G31" s="32"/>
    </row>
    <row r="32" spans="1:7" ht="18" customHeight="1">
      <c r="A32" s="52" t="s">
        <v>440</v>
      </c>
      <c r="B32" s="40" t="s">
        <v>634</v>
      </c>
      <c r="C32" s="101">
        <v>18900</v>
      </c>
      <c r="D32" s="101">
        <v>24292</v>
      </c>
      <c r="E32" s="297">
        <v>28094</v>
      </c>
      <c r="F32" s="292">
        <f t="shared" si="0"/>
        <v>115.65124320764038</v>
      </c>
      <c r="G32" s="32"/>
    </row>
    <row r="33" spans="1:7" ht="18" customHeight="1">
      <c r="A33" s="84">
        <v>2</v>
      </c>
      <c r="B33" s="40" t="s">
        <v>651</v>
      </c>
      <c r="C33" s="101">
        <v>221107</v>
      </c>
      <c r="D33" s="101">
        <v>47836</v>
      </c>
      <c r="E33" s="297">
        <v>28121</v>
      </c>
      <c r="F33" s="292">
        <f t="shared" si="0"/>
        <v>58.78626975499623</v>
      </c>
      <c r="G33" s="32"/>
    </row>
    <row r="34" spans="1:7" ht="18" customHeight="1">
      <c r="A34" s="84"/>
      <c r="B34" s="40" t="s">
        <v>924</v>
      </c>
      <c r="C34" s="127">
        <v>0</v>
      </c>
      <c r="D34" s="127">
        <v>12885</v>
      </c>
      <c r="E34" s="298">
        <v>12885</v>
      </c>
      <c r="F34" s="293">
        <f t="shared" si="0"/>
        <v>100</v>
      </c>
      <c r="G34" s="32"/>
    </row>
    <row r="35" spans="1:7" ht="18" customHeight="1">
      <c r="A35" s="29" t="s">
        <v>598</v>
      </c>
      <c r="B35" s="35" t="s">
        <v>596</v>
      </c>
      <c r="C35" s="130"/>
      <c r="D35" s="130"/>
      <c r="E35" s="133"/>
      <c r="F35" s="285"/>
      <c r="G35" s="5"/>
    </row>
    <row r="36" spans="1:7" ht="18" customHeight="1">
      <c r="A36" s="31"/>
      <c r="B36" s="41" t="s">
        <v>597</v>
      </c>
      <c r="C36" s="152">
        <v>947</v>
      </c>
      <c r="D36" s="152">
        <v>984</v>
      </c>
      <c r="E36" s="299">
        <v>985</v>
      </c>
      <c r="F36" s="300">
        <f t="shared" si="0"/>
        <v>100.10162601626016</v>
      </c>
      <c r="G36" s="5"/>
    </row>
    <row r="37" spans="1:7" ht="18" customHeight="1">
      <c r="A37" s="21" t="s">
        <v>602</v>
      </c>
      <c r="B37" s="95" t="s">
        <v>599</v>
      </c>
      <c r="C37" s="121">
        <f>SUM(C38:C39)</f>
        <v>417000</v>
      </c>
      <c r="D37" s="121">
        <f>SUM(D38:D39)</f>
        <v>0</v>
      </c>
      <c r="E37" s="286">
        <f>SUM(E38:E39)</f>
        <v>0</v>
      </c>
      <c r="F37" s="294">
        <v>0</v>
      </c>
      <c r="G37" s="5"/>
    </row>
    <row r="38" spans="1:7" ht="18" customHeight="1">
      <c r="A38" s="52" t="s">
        <v>440</v>
      </c>
      <c r="B38" s="40" t="s">
        <v>600</v>
      </c>
      <c r="C38" s="101">
        <v>417000</v>
      </c>
      <c r="D38" s="101"/>
      <c r="E38" s="144"/>
      <c r="F38" s="292">
        <v>0</v>
      </c>
      <c r="G38" s="5"/>
    </row>
    <row r="39" spans="1:7" ht="18" customHeight="1">
      <c r="A39" s="52" t="s">
        <v>441</v>
      </c>
      <c r="B39" s="40" t="s">
        <v>601</v>
      </c>
      <c r="C39" s="127">
        <v>0</v>
      </c>
      <c r="D39" s="127">
        <v>0</v>
      </c>
      <c r="E39" s="289"/>
      <c r="F39" s="293">
        <v>0</v>
      </c>
      <c r="G39" s="46"/>
    </row>
    <row r="40" spans="1:7" ht="18" customHeight="1">
      <c r="A40" s="66" t="s">
        <v>754</v>
      </c>
      <c r="B40" s="65" t="s">
        <v>603</v>
      </c>
      <c r="C40" s="128">
        <v>0</v>
      </c>
      <c r="D40" s="128">
        <v>15457</v>
      </c>
      <c r="E40" s="290">
        <v>26586</v>
      </c>
      <c r="F40" s="296">
        <f t="shared" si="0"/>
        <v>171.99974121757134</v>
      </c>
      <c r="G40" s="46"/>
    </row>
    <row r="41" spans="1:7" ht="18" customHeight="1">
      <c r="A41" s="66" t="s">
        <v>171</v>
      </c>
      <c r="B41" s="670" t="s">
        <v>172</v>
      </c>
      <c r="C41" s="128"/>
      <c r="D41" s="128"/>
      <c r="E41" s="290">
        <v>-1769</v>
      </c>
      <c r="F41" s="296"/>
      <c r="G41" s="46"/>
    </row>
    <row r="42" spans="1:7" ht="18" customHeight="1">
      <c r="A42" s="10"/>
      <c r="B42" s="107" t="s">
        <v>604</v>
      </c>
      <c r="C42" s="102">
        <f>SUM(C10,C18,C24,C27,C31,C36,C37)</f>
        <v>2513413</v>
      </c>
      <c r="D42" s="102">
        <f>SUM(D10,D18,D24,D27,D31,D36,D37,D40)</f>
        <v>2520604</v>
      </c>
      <c r="E42" s="291">
        <f>SUM(E10,E18,E24,E27,E31,E36,E37,E40,E41)</f>
        <v>2542004</v>
      </c>
      <c r="F42" s="296">
        <f t="shared" si="0"/>
        <v>100.84900285804514</v>
      </c>
      <c r="G42" s="46"/>
    </row>
    <row r="43" spans="1:9" ht="12.75" customHeight="1">
      <c r="A43" s="22"/>
      <c r="B43" s="32"/>
      <c r="C43" s="32"/>
      <c r="D43" s="32"/>
      <c r="E43" s="46"/>
      <c r="F43" s="46"/>
      <c r="G43" s="46"/>
      <c r="H43" s="46"/>
      <c r="I43" s="46"/>
    </row>
    <row r="44" spans="1:9" ht="15.75">
      <c r="A44" s="871" t="s">
        <v>5</v>
      </c>
      <c r="B44" s="872"/>
      <c r="C44" s="872"/>
      <c r="D44" s="872"/>
      <c r="E44" s="872"/>
      <c r="F44" s="872"/>
      <c r="G44" s="46"/>
      <c r="H44" s="46"/>
      <c r="I44" s="46"/>
    </row>
    <row r="45" spans="1:9" ht="15.75">
      <c r="A45" s="45"/>
      <c r="B45" s="22"/>
      <c r="C45" s="22"/>
      <c r="D45" s="22"/>
      <c r="E45" s="46"/>
      <c r="F45" s="46"/>
      <c r="G45" s="46"/>
      <c r="H45" s="46"/>
      <c r="I45" s="46"/>
    </row>
    <row r="46" spans="1:9" ht="15.75">
      <c r="A46" s="875" t="s">
        <v>470</v>
      </c>
      <c r="B46" s="876"/>
      <c r="C46" s="876"/>
      <c r="D46" s="872"/>
      <c r="E46" s="872"/>
      <c r="F46" s="872"/>
      <c r="G46" s="46"/>
      <c r="H46" s="46"/>
      <c r="I46" s="46"/>
    </row>
    <row r="47" spans="1:9" ht="15.75">
      <c r="A47" s="877" t="s">
        <v>1013</v>
      </c>
      <c r="B47" s="876"/>
      <c r="C47" s="877"/>
      <c r="D47" s="872"/>
      <c r="E47" s="872"/>
      <c r="F47" s="872"/>
      <c r="G47" s="46"/>
      <c r="H47" s="46"/>
      <c r="I47" s="46"/>
    </row>
    <row r="48" spans="1:9" ht="15.75">
      <c r="A48" s="877" t="s">
        <v>882</v>
      </c>
      <c r="B48" s="876"/>
      <c r="C48" s="876"/>
      <c r="D48" s="872"/>
      <c r="E48" s="872"/>
      <c r="F48" s="872"/>
      <c r="G48" s="46"/>
      <c r="H48" s="46"/>
      <c r="I48" s="46"/>
    </row>
    <row r="49" spans="1:9" ht="15" customHeight="1">
      <c r="A49" s="22"/>
      <c r="B49" s="22"/>
      <c r="C49" s="22"/>
      <c r="D49" s="22"/>
      <c r="E49" s="46"/>
      <c r="F49" s="46"/>
      <c r="G49" s="46"/>
      <c r="H49" s="46"/>
      <c r="I49" s="46"/>
    </row>
    <row r="50" spans="1:9" ht="15" customHeight="1">
      <c r="A50" s="4" t="s">
        <v>455</v>
      </c>
      <c r="B50" s="4"/>
      <c r="C50" s="5"/>
      <c r="D50" s="5"/>
      <c r="E50" s="884" t="s">
        <v>1012</v>
      </c>
      <c r="F50" s="884"/>
      <c r="G50" s="46"/>
      <c r="H50" s="46"/>
      <c r="I50" s="46"/>
    </row>
    <row r="51" spans="1:7" ht="19.5" customHeight="1">
      <c r="A51" s="878" t="s">
        <v>1011</v>
      </c>
      <c r="B51" s="881" t="s">
        <v>436</v>
      </c>
      <c r="C51" s="878" t="s">
        <v>926</v>
      </c>
      <c r="D51" s="878" t="s">
        <v>966</v>
      </c>
      <c r="E51" s="881" t="s">
        <v>1009</v>
      </c>
      <c r="F51" s="878" t="s">
        <v>1010</v>
      </c>
      <c r="G51" s="46"/>
    </row>
    <row r="52" spans="1:7" ht="19.5" customHeight="1">
      <c r="A52" s="879"/>
      <c r="B52" s="883"/>
      <c r="C52" s="879"/>
      <c r="D52" s="880"/>
      <c r="E52" s="882"/>
      <c r="F52" s="880"/>
      <c r="G52" s="46"/>
    </row>
    <row r="53" spans="1:7" ht="18" customHeight="1">
      <c r="A53" s="7" t="s">
        <v>440</v>
      </c>
      <c r="B53" s="50" t="s">
        <v>456</v>
      </c>
      <c r="C53" s="121">
        <f>SUM(C54:C56,C58:C59)</f>
        <v>1668200</v>
      </c>
      <c r="D53" s="121">
        <f>SUM(D54:D56,D58:D59)</f>
        <v>1920975</v>
      </c>
      <c r="E53" s="302">
        <f>SUM(E54:E56,E58:E59)</f>
        <v>1886376</v>
      </c>
      <c r="F53" s="301">
        <f>($E53/$D53)*100</f>
        <v>98.19888337953383</v>
      </c>
      <c r="G53" s="2"/>
    </row>
    <row r="54" spans="1:7" ht="18" customHeight="1">
      <c r="A54" s="52"/>
      <c r="B54" s="33" t="s">
        <v>457</v>
      </c>
      <c r="C54" s="101">
        <v>480637</v>
      </c>
      <c r="D54" s="101">
        <v>520023</v>
      </c>
      <c r="E54" s="303">
        <v>517894</v>
      </c>
      <c r="F54" s="306">
        <f aca="true" t="shared" si="1" ref="F54:F71">($E54/$D54)*100</f>
        <v>99.59059503137361</v>
      </c>
      <c r="G54" s="2"/>
    </row>
    <row r="55" spans="1:7" ht="18" customHeight="1">
      <c r="A55" s="52"/>
      <c r="B55" s="33" t="s">
        <v>458</v>
      </c>
      <c r="C55" s="101">
        <v>125663</v>
      </c>
      <c r="D55" s="101">
        <v>135160</v>
      </c>
      <c r="E55" s="303">
        <v>134860</v>
      </c>
      <c r="F55" s="306">
        <f t="shared" si="1"/>
        <v>99.77804084048535</v>
      </c>
      <c r="G55" s="2"/>
    </row>
    <row r="56" spans="1:7" ht="18" customHeight="1">
      <c r="A56" s="52"/>
      <c r="B56" s="33" t="s">
        <v>459</v>
      </c>
      <c r="C56" s="101">
        <v>890913</v>
      </c>
      <c r="D56" s="101">
        <v>956421</v>
      </c>
      <c r="E56" s="303">
        <v>926788</v>
      </c>
      <c r="F56" s="306">
        <f t="shared" si="1"/>
        <v>96.90167823583965</v>
      </c>
      <c r="G56" s="2"/>
    </row>
    <row r="57" spans="1:7" ht="18" customHeight="1">
      <c r="A57" s="52"/>
      <c r="B57" s="33" t="s">
        <v>460</v>
      </c>
      <c r="C57" s="101">
        <v>118908</v>
      </c>
      <c r="D57" s="101">
        <v>118990</v>
      </c>
      <c r="E57" s="303">
        <v>57193</v>
      </c>
      <c r="F57" s="306">
        <f t="shared" si="1"/>
        <v>48.06538364568451</v>
      </c>
      <c r="G57" s="2"/>
    </row>
    <row r="58" spans="1:7" ht="18" customHeight="1">
      <c r="A58" s="52"/>
      <c r="B58" s="33" t="s">
        <v>662</v>
      </c>
      <c r="C58" s="101">
        <v>147437</v>
      </c>
      <c r="D58" s="101">
        <v>208253</v>
      </c>
      <c r="E58" s="303">
        <v>205694</v>
      </c>
      <c r="F58" s="306">
        <f t="shared" si="1"/>
        <v>98.77120617710189</v>
      </c>
      <c r="G58" s="2"/>
    </row>
    <row r="59" spans="1:7" ht="18" customHeight="1">
      <c r="A59" s="53"/>
      <c r="B59" s="27" t="s">
        <v>654</v>
      </c>
      <c r="C59" s="127">
        <v>23550</v>
      </c>
      <c r="D59" s="127">
        <v>101118</v>
      </c>
      <c r="E59" s="304">
        <v>101140</v>
      </c>
      <c r="F59" s="307">
        <f t="shared" si="1"/>
        <v>100.02175675942956</v>
      </c>
      <c r="G59" s="2"/>
    </row>
    <row r="60" spans="1:7" ht="18" customHeight="1">
      <c r="A60" s="7" t="s">
        <v>441</v>
      </c>
      <c r="B60" s="51" t="s">
        <v>461</v>
      </c>
      <c r="C60" s="121">
        <f>SUM(C61:C63)</f>
        <v>93726</v>
      </c>
      <c r="D60" s="121">
        <f>SUM(D61:D63)</f>
        <v>63237</v>
      </c>
      <c r="E60" s="302">
        <f>SUM(E61:E63)</f>
        <v>63682</v>
      </c>
      <c r="F60" s="301">
        <f t="shared" si="1"/>
        <v>100.70370194664515</v>
      </c>
      <c r="G60" s="2"/>
    </row>
    <row r="61" spans="1:7" ht="18" customHeight="1">
      <c r="A61" s="52"/>
      <c r="B61" s="13" t="s">
        <v>462</v>
      </c>
      <c r="C61" s="125">
        <v>22599</v>
      </c>
      <c r="D61" s="125">
        <v>22577</v>
      </c>
      <c r="E61" s="303">
        <v>22577</v>
      </c>
      <c r="F61" s="306">
        <f t="shared" si="1"/>
        <v>100</v>
      </c>
      <c r="G61" s="2"/>
    </row>
    <row r="62" spans="1:7" ht="18" customHeight="1">
      <c r="A62" s="52"/>
      <c r="B62" s="13" t="s">
        <v>463</v>
      </c>
      <c r="C62" s="125">
        <v>69927</v>
      </c>
      <c r="D62" s="125">
        <v>39560</v>
      </c>
      <c r="E62" s="303">
        <v>40005</v>
      </c>
      <c r="F62" s="306">
        <f t="shared" si="1"/>
        <v>101.12487360970677</v>
      </c>
      <c r="G62" s="2"/>
    </row>
    <row r="63" spans="1:7" ht="18" customHeight="1">
      <c r="A63" s="52"/>
      <c r="B63" s="13" t="s">
        <v>464</v>
      </c>
      <c r="C63" s="125">
        <v>1200</v>
      </c>
      <c r="D63" s="125">
        <v>1100</v>
      </c>
      <c r="E63" s="304">
        <v>1100</v>
      </c>
      <c r="F63" s="307">
        <f t="shared" si="1"/>
        <v>100</v>
      </c>
      <c r="G63" s="2"/>
    </row>
    <row r="64" spans="1:7" ht="18" customHeight="1">
      <c r="A64" s="29" t="s">
        <v>442</v>
      </c>
      <c r="B64" s="51" t="s">
        <v>465</v>
      </c>
      <c r="C64" s="121">
        <f>SUM(C65:C66)</f>
        <v>661107</v>
      </c>
      <c r="D64" s="121">
        <f>SUM(D65:D66)</f>
        <v>527005</v>
      </c>
      <c r="E64" s="302">
        <f>SUM(E65:E66)</f>
        <v>526274</v>
      </c>
      <c r="F64" s="301">
        <f t="shared" si="1"/>
        <v>99.86129163859925</v>
      </c>
      <c r="G64" s="2"/>
    </row>
    <row r="65" spans="1:7" ht="18" customHeight="1">
      <c r="A65" s="30"/>
      <c r="B65" s="13" t="s">
        <v>631</v>
      </c>
      <c r="C65" s="101">
        <v>221107</v>
      </c>
      <c r="D65" s="101">
        <v>387005</v>
      </c>
      <c r="E65" s="303">
        <v>386274</v>
      </c>
      <c r="F65" s="306">
        <f t="shared" si="1"/>
        <v>99.8111135515045</v>
      </c>
      <c r="G65" s="2"/>
    </row>
    <row r="66" spans="1:7" ht="18" customHeight="1">
      <c r="A66" s="88"/>
      <c r="B66" s="17" t="s">
        <v>648</v>
      </c>
      <c r="C66" s="127">
        <f>'5.mell'!L56</f>
        <v>440000</v>
      </c>
      <c r="D66" s="127">
        <v>140000</v>
      </c>
      <c r="E66" s="304">
        <v>140000</v>
      </c>
      <c r="F66" s="307">
        <f t="shared" si="1"/>
        <v>100</v>
      </c>
      <c r="G66" s="2"/>
    </row>
    <row r="67" spans="1:7" ht="18" customHeight="1">
      <c r="A67" s="21" t="s">
        <v>443</v>
      </c>
      <c r="B67" s="54" t="s">
        <v>466</v>
      </c>
      <c r="C67" s="121">
        <f>SUM(C68:C69)</f>
        <v>90380</v>
      </c>
      <c r="D67" s="121">
        <f>SUM(D68:D69)</f>
        <v>9387</v>
      </c>
      <c r="E67" s="302">
        <f>SUM(E68:E69)</f>
        <v>0</v>
      </c>
      <c r="F67" s="301">
        <f t="shared" si="1"/>
        <v>0</v>
      </c>
      <c r="G67" s="2"/>
    </row>
    <row r="68" spans="1:7" ht="18" customHeight="1">
      <c r="A68" s="52"/>
      <c r="B68" s="5" t="s">
        <v>632</v>
      </c>
      <c r="C68" s="101">
        <v>85380</v>
      </c>
      <c r="D68" s="101">
        <v>0</v>
      </c>
      <c r="E68" s="303">
        <v>0</v>
      </c>
      <c r="F68" s="306">
        <v>0</v>
      </c>
      <c r="G68" s="2"/>
    </row>
    <row r="69" spans="1:7" ht="18" customHeight="1">
      <c r="A69" s="52"/>
      <c r="B69" s="5" t="s">
        <v>467</v>
      </c>
      <c r="C69" s="101">
        <v>5000</v>
      </c>
      <c r="D69" s="101">
        <v>9387</v>
      </c>
      <c r="E69" s="303">
        <v>0</v>
      </c>
      <c r="F69" s="306">
        <f t="shared" si="1"/>
        <v>0</v>
      </c>
      <c r="G69" s="2"/>
    </row>
    <row r="70" spans="1:7" ht="18" customHeight="1">
      <c r="A70" s="228" t="s">
        <v>444</v>
      </c>
      <c r="B70" s="68" t="s">
        <v>169</v>
      </c>
      <c r="C70" s="151"/>
      <c r="D70" s="151"/>
      <c r="E70" s="343">
        <v>18464</v>
      </c>
      <c r="F70" s="669"/>
      <c r="G70" s="2"/>
    </row>
    <row r="71" spans="1:7" ht="18" customHeight="1">
      <c r="A71" s="21"/>
      <c r="B71" s="28" t="s">
        <v>468</v>
      </c>
      <c r="C71" s="139">
        <f>SUM(C53,C60,C64,C67,)</f>
        <v>2513413</v>
      </c>
      <c r="D71" s="139">
        <f>SUM(D53,D60,D64,D67,)</f>
        <v>2520604</v>
      </c>
      <c r="E71" s="305">
        <f>SUM(E53,E60,E64,E67,E70)</f>
        <v>2494796</v>
      </c>
      <c r="F71" s="306">
        <f t="shared" si="1"/>
        <v>98.97611842240987</v>
      </c>
      <c r="G71" s="2"/>
    </row>
    <row r="72" spans="1:7" ht="18" customHeight="1">
      <c r="A72" s="9"/>
      <c r="B72" s="16" t="s">
        <v>469</v>
      </c>
      <c r="C72" s="141"/>
      <c r="D72" s="141"/>
      <c r="E72" s="304"/>
      <c r="F72" s="307"/>
      <c r="G72" s="2"/>
    </row>
    <row r="73" spans="1:9" ht="19.5" customHeight="1">
      <c r="A73" s="2"/>
      <c r="B73" s="2"/>
      <c r="C73" s="2"/>
      <c r="D73" s="2"/>
      <c r="F73" s="2"/>
      <c r="G73" s="2"/>
      <c r="H73" s="2"/>
      <c r="I73" s="2"/>
    </row>
    <row r="74" spans="1:9" ht="19.5" customHeight="1">
      <c r="A74" s="5"/>
      <c r="B74" s="5"/>
      <c r="C74" s="5"/>
      <c r="D74" s="5"/>
      <c r="F74" s="2"/>
      <c r="G74" s="2"/>
      <c r="H74" s="2"/>
      <c r="I74" s="2"/>
    </row>
    <row r="75" spans="1:9" ht="19.5" customHeight="1">
      <c r="A75" s="5"/>
      <c r="B75" s="72"/>
      <c r="C75" s="71"/>
      <c r="D75" s="5"/>
      <c r="F75" s="2"/>
      <c r="G75" s="2"/>
      <c r="H75" s="2"/>
      <c r="I75" s="2"/>
    </row>
    <row r="76" spans="1:9" ht="15" customHeight="1">
      <c r="A76" s="5"/>
      <c r="B76" s="5"/>
      <c r="C76" s="5"/>
      <c r="D76" s="5"/>
      <c r="F76" s="2"/>
      <c r="G76" s="2"/>
      <c r="H76" s="2"/>
      <c r="I76" s="2"/>
    </row>
    <row r="77" spans="1:9" ht="15" customHeight="1">
      <c r="A77" s="5"/>
      <c r="B77" s="5"/>
      <c r="C77" s="131"/>
      <c r="D77" s="140"/>
      <c r="F77" s="2"/>
      <c r="G77" s="2"/>
      <c r="H77" s="2"/>
      <c r="I77" s="2"/>
    </row>
    <row r="78" spans="1:9" ht="15" customHeight="1">
      <c r="A78" s="5"/>
      <c r="B78" s="824"/>
      <c r="C78" s="825"/>
      <c r="D78" s="140"/>
      <c r="F78" s="2"/>
      <c r="G78" s="2"/>
      <c r="H78" s="2"/>
      <c r="I78" s="2"/>
    </row>
    <row r="79" spans="1:9" ht="15" customHeight="1">
      <c r="A79" s="5"/>
      <c r="B79" s="5"/>
      <c r="C79" s="131"/>
      <c r="D79" s="131"/>
      <c r="F79" s="2"/>
      <c r="G79" s="2"/>
      <c r="H79" s="2"/>
      <c r="I79" s="2"/>
    </row>
    <row r="80" spans="1:9" ht="15" customHeight="1">
      <c r="A80" s="5"/>
      <c r="B80" s="33"/>
      <c r="C80" s="33"/>
      <c r="D80" s="5"/>
      <c r="F80" s="2"/>
      <c r="G80" s="2"/>
      <c r="H80" s="2"/>
      <c r="I80" s="2"/>
    </row>
    <row r="81" spans="1:9" ht="15" customHeight="1">
      <c r="A81" s="22"/>
      <c r="B81" s="33"/>
      <c r="C81" s="33"/>
      <c r="D81" s="69"/>
      <c r="F81" s="2"/>
      <c r="G81" s="2"/>
      <c r="H81" s="2"/>
      <c r="I81" s="2"/>
    </row>
    <row r="82" spans="1:9" ht="15" customHeight="1">
      <c r="A82" s="43"/>
      <c r="B82" s="33"/>
      <c r="C82" s="33"/>
      <c r="D82" s="33"/>
      <c r="F82" s="2"/>
      <c r="G82" s="2"/>
      <c r="H82" s="2"/>
      <c r="I82" s="2"/>
    </row>
    <row r="83" spans="1:9" ht="15" customHeight="1">
      <c r="A83" s="43"/>
      <c r="B83" s="33"/>
      <c r="C83" s="33"/>
      <c r="D83" s="33"/>
      <c r="E83" s="2"/>
      <c r="F83" s="2"/>
      <c r="G83" s="2"/>
      <c r="H83" s="2"/>
      <c r="I83" s="2"/>
    </row>
    <row r="84" spans="1:9" ht="15" customHeight="1">
      <c r="A84" s="22"/>
      <c r="B84" s="32"/>
      <c r="C84" s="32"/>
      <c r="D84" s="32"/>
      <c r="E84" s="2"/>
      <c r="F84" s="2"/>
      <c r="G84" s="2"/>
      <c r="H84" s="2"/>
      <c r="I84" s="2"/>
    </row>
    <row r="85" spans="1:9" ht="15" customHeight="1">
      <c r="A85" s="22"/>
      <c r="B85" s="32"/>
      <c r="C85" s="32"/>
      <c r="D85" s="32"/>
      <c r="E85" s="2"/>
      <c r="F85" s="2"/>
      <c r="G85" s="2"/>
      <c r="H85" s="2"/>
      <c r="I85" s="2"/>
    </row>
    <row r="86" spans="1:9" ht="15.75">
      <c r="A86" s="75"/>
      <c r="B86" s="75"/>
      <c r="C86" s="75"/>
      <c r="D86" s="75"/>
      <c r="E86" s="2"/>
      <c r="F86" s="2"/>
      <c r="G86" s="2"/>
      <c r="H86" s="2"/>
      <c r="I86" s="2"/>
    </row>
    <row r="87" spans="1:9" ht="15.75">
      <c r="A87" s="33"/>
      <c r="B87" s="33"/>
      <c r="C87" s="33"/>
      <c r="D87" s="33"/>
      <c r="E87" s="2"/>
      <c r="F87" s="2"/>
      <c r="G87" s="2"/>
      <c r="H87" s="2"/>
      <c r="I87" s="2"/>
    </row>
    <row r="88" spans="1:9" ht="15.75">
      <c r="A88" s="33"/>
      <c r="B88" s="49"/>
      <c r="C88" s="76"/>
      <c r="D88" s="33"/>
      <c r="E88" s="2"/>
      <c r="F88" s="2"/>
      <c r="G88" s="2"/>
      <c r="H88" s="2"/>
      <c r="I88" s="2"/>
    </row>
    <row r="89" spans="1:9" ht="15.75">
      <c r="A89" s="33"/>
      <c r="B89" s="33"/>
      <c r="C89" s="33"/>
      <c r="D89" s="33"/>
      <c r="E89" s="2"/>
      <c r="F89" s="2"/>
      <c r="G89" s="2"/>
      <c r="H89" s="2"/>
      <c r="I89" s="2"/>
    </row>
    <row r="90" spans="1:9" ht="15.75">
      <c r="A90" s="33"/>
      <c r="B90" s="33"/>
      <c r="C90" s="33"/>
      <c r="D90" s="33"/>
      <c r="E90" s="2"/>
      <c r="F90" s="2"/>
      <c r="G90" s="2"/>
      <c r="H90" s="2"/>
      <c r="I90" s="2"/>
    </row>
    <row r="91" spans="1:9" ht="15.75">
      <c r="A91" s="33"/>
      <c r="B91" s="33"/>
      <c r="C91" s="33"/>
      <c r="D91" s="33"/>
      <c r="E91" s="2"/>
      <c r="F91" s="2"/>
      <c r="G91" s="2"/>
      <c r="H91" s="2"/>
      <c r="I91" s="2"/>
    </row>
    <row r="92" spans="1:9" ht="15.75">
      <c r="A92" s="33"/>
      <c r="B92" s="33"/>
      <c r="C92" s="33"/>
      <c r="D92" s="33"/>
      <c r="E92" s="2"/>
      <c r="F92" s="2"/>
      <c r="G92" s="2"/>
      <c r="H92" s="2"/>
      <c r="I92" s="2"/>
    </row>
    <row r="93" spans="1:9" ht="15.75">
      <c r="A93" s="5"/>
      <c r="B93" s="5"/>
      <c r="C93" s="5"/>
      <c r="D93" s="5"/>
      <c r="E93" s="2"/>
      <c r="F93" s="2"/>
      <c r="G93" s="2"/>
      <c r="H93" s="2"/>
      <c r="I93" s="2"/>
    </row>
    <row r="94" spans="1:9" ht="15.75">
      <c r="A94" s="5"/>
      <c r="B94" s="5"/>
      <c r="C94" s="5"/>
      <c r="D94" s="5"/>
      <c r="E94" s="2"/>
      <c r="F94" s="2"/>
      <c r="G94" s="2"/>
      <c r="H94" s="2"/>
      <c r="I94" s="2"/>
    </row>
    <row r="95" spans="1:9" ht="15.75">
      <c r="A95" s="5"/>
      <c r="B95" s="5"/>
      <c r="C95" s="5"/>
      <c r="D95" s="5"/>
      <c r="E95" s="2"/>
      <c r="F95" s="2"/>
      <c r="G95" s="2"/>
      <c r="H95" s="2"/>
      <c r="I95" s="2"/>
    </row>
    <row r="96" spans="1:9" ht="15.75">
      <c r="A96" s="5"/>
      <c r="B96" s="5"/>
      <c r="C96" s="5"/>
      <c r="D96" s="5"/>
      <c r="E96" s="2"/>
      <c r="F96" s="2"/>
      <c r="G96" s="2"/>
      <c r="H96" s="2"/>
      <c r="I96" s="2"/>
    </row>
    <row r="97" spans="1:9" ht="15.75">
      <c r="A97" s="5"/>
      <c r="B97" s="5"/>
      <c r="C97" s="5"/>
      <c r="D97" s="5"/>
      <c r="E97" s="2"/>
      <c r="F97" s="2"/>
      <c r="G97" s="2"/>
      <c r="H97" s="2"/>
      <c r="I97" s="2"/>
    </row>
    <row r="98" spans="1:9" ht="15.75">
      <c r="A98" s="5"/>
      <c r="B98" s="5"/>
      <c r="C98" s="5"/>
      <c r="D98" s="5"/>
      <c r="E98" s="2"/>
      <c r="F98" s="2"/>
      <c r="G98" s="2"/>
      <c r="H98" s="2"/>
      <c r="I98" s="2"/>
    </row>
    <row r="99" spans="1:9" ht="15.75">
      <c r="A99" s="5"/>
      <c r="B99" s="5"/>
      <c r="C99" s="5"/>
      <c r="D99" s="5"/>
      <c r="E99" s="2"/>
      <c r="F99" s="2"/>
      <c r="G99" s="2"/>
      <c r="H99" s="2"/>
      <c r="I99" s="2"/>
    </row>
    <row r="100" spans="1:9" ht="15.75">
      <c r="A100" s="5"/>
      <c r="B100" s="5"/>
      <c r="C100" s="5"/>
      <c r="D100" s="5"/>
      <c r="E100" s="2"/>
      <c r="F100" s="2"/>
      <c r="G100" s="2"/>
      <c r="H100" s="2"/>
      <c r="I100" s="2"/>
    </row>
    <row r="101" spans="1:9" ht="15.75">
      <c r="A101" s="5"/>
      <c r="B101" s="5"/>
      <c r="C101" s="5"/>
      <c r="D101" s="5"/>
      <c r="E101" s="2"/>
      <c r="F101" s="2"/>
      <c r="G101" s="2"/>
      <c r="H101" s="2"/>
      <c r="I101" s="2"/>
    </row>
    <row r="102" spans="1:9" ht="15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2"/>
      <c r="B108" s="2"/>
      <c r="C108" s="2"/>
      <c r="D108" s="2"/>
      <c r="E108" s="2"/>
      <c r="F108" s="2"/>
      <c r="G108" s="2"/>
      <c r="H108" s="2"/>
      <c r="I108" s="2"/>
    </row>
  </sheetData>
  <sheetProtection/>
  <mergeCells count="22">
    <mergeCell ref="E50:F50"/>
    <mergeCell ref="E8:E9"/>
    <mergeCell ref="F8:F9"/>
    <mergeCell ref="A8:A9"/>
    <mergeCell ref="B8:B9"/>
    <mergeCell ref="C8:C9"/>
    <mergeCell ref="D8:D9"/>
    <mergeCell ref="A51:A52"/>
    <mergeCell ref="A44:F44"/>
    <mergeCell ref="C51:C52"/>
    <mergeCell ref="A47:F47"/>
    <mergeCell ref="D51:D52"/>
    <mergeCell ref="E51:E52"/>
    <mergeCell ref="F51:F52"/>
    <mergeCell ref="A46:F46"/>
    <mergeCell ref="B51:B52"/>
    <mergeCell ref="A48:F48"/>
    <mergeCell ref="A1:F1"/>
    <mergeCell ref="C7:F7"/>
    <mergeCell ref="A3:F3"/>
    <mergeCell ref="A4:F4"/>
    <mergeCell ref="A5:F5"/>
  </mergeCells>
  <printOptions horizontalCentered="1"/>
  <pageMargins left="0.5905511811023623" right="0.5905511811023623" top="0.7874015748031497" bottom="0.3937007874015748" header="0.5118110236220472" footer="0.31496062992125984"/>
  <pageSetup horizontalDpi="300" verticalDpi="300" orientation="portrait" paperSize="9" scale="85" r:id="rId1"/>
  <headerFooter alignWithMargins="0">
    <oddFooter>&amp;C&amp;P. oldal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56.7109375" style="551" customWidth="1"/>
    <col min="2" max="2" width="8.421875" style="551" customWidth="1"/>
    <col min="3" max="3" width="15.421875" style="551" customWidth="1"/>
    <col min="4" max="7" width="11.7109375" style="551" customWidth="1"/>
    <col min="8" max="16384" width="9.140625" style="551" customWidth="1"/>
  </cols>
  <sheetData>
    <row r="1" spans="1:3" ht="15.75">
      <c r="A1" s="549" t="s">
        <v>14</v>
      </c>
      <c r="B1" s="549"/>
      <c r="C1" s="550"/>
    </row>
    <row r="2" spans="1:3" ht="15.75">
      <c r="A2" s="549"/>
      <c r="B2" s="549"/>
      <c r="C2" s="550"/>
    </row>
    <row r="3" spans="1:7" ht="15.75">
      <c r="A3" s="904" t="s">
        <v>470</v>
      </c>
      <c r="B3" s="905"/>
      <c r="C3" s="905"/>
      <c r="D3" s="905"/>
      <c r="E3" s="905"/>
      <c r="F3" s="905"/>
      <c r="G3" s="905"/>
    </row>
    <row r="4" spans="1:7" ht="15.75">
      <c r="A4" s="904" t="s">
        <v>37</v>
      </c>
      <c r="B4" s="905"/>
      <c r="C4" s="905"/>
      <c r="D4" s="905"/>
      <c r="E4" s="905"/>
      <c r="F4" s="905"/>
      <c r="G4" s="905"/>
    </row>
    <row r="5" spans="1:3" ht="12.75">
      <c r="A5" s="179"/>
      <c r="B5" s="179"/>
      <c r="C5" s="179"/>
    </row>
    <row r="6" spans="1:3" ht="12.75">
      <c r="A6" s="550"/>
      <c r="B6" s="550"/>
      <c r="C6" s="550"/>
    </row>
    <row r="7" spans="1:7" ht="38.25">
      <c r="A7" s="908" t="s">
        <v>38</v>
      </c>
      <c r="B7" s="908" t="s">
        <v>39</v>
      </c>
      <c r="C7" s="552" t="s">
        <v>40</v>
      </c>
      <c r="D7" s="906" t="s">
        <v>81</v>
      </c>
      <c r="E7" s="907"/>
      <c r="F7" s="906" t="s">
        <v>83</v>
      </c>
      <c r="G7" s="907"/>
    </row>
    <row r="8" spans="1:7" ht="12.75">
      <c r="A8" s="883"/>
      <c r="B8" s="883"/>
      <c r="C8" s="553" t="s">
        <v>41</v>
      </c>
      <c r="D8" s="578" t="s">
        <v>82</v>
      </c>
      <c r="E8" s="578" t="s">
        <v>84</v>
      </c>
      <c r="F8" s="578" t="s">
        <v>82</v>
      </c>
      <c r="G8" s="578" t="s">
        <v>84</v>
      </c>
    </row>
    <row r="9" spans="1:7" ht="12.75">
      <c r="A9" s="554" t="s">
        <v>42</v>
      </c>
      <c r="B9" s="555"/>
      <c r="C9" s="556"/>
      <c r="D9" s="579"/>
      <c r="F9" s="581"/>
      <c r="G9" s="579"/>
    </row>
    <row r="10" spans="1:7" ht="12.75">
      <c r="A10" s="557" t="s">
        <v>43</v>
      </c>
      <c r="B10" s="557"/>
      <c r="C10" s="558">
        <v>138590800</v>
      </c>
      <c r="D10" s="580">
        <v>0</v>
      </c>
      <c r="E10" s="673">
        <v>138590800</v>
      </c>
      <c r="F10" s="580">
        <v>0</v>
      </c>
      <c r="G10" s="676">
        <v>0</v>
      </c>
    </row>
    <row r="11" spans="1:7" ht="12.75">
      <c r="A11" s="557" t="s">
        <v>44</v>
      </c>
      <c r="B11" s="557"/>
      <c r="C11" s="559">
        <f>SUM(C12:C15)</f>
        <v>46441413</v>
      </c>
      <c r="D11" s="580">
        <f>SUM(D12:D15)</f>
        <v>0</v>
      </c>
      <c r="E11" s="673">
        <v>46441413</v>
      </c>
      <c r="F11" s="580">
        <v>0</v>
      </c>
      <c r="G11" s="676">
        <v>0</v>
      </c>
    </row>
    <row r="12" spans="1:7" ht="12.75">
      <c r="A12" s="557" t="s">
        <v>45</v>
      </c>
      <c r="B12" s="557"/>
      <c r="C12" s="559">
        <v>9365203</v>
      </c>
      <c r="D12" s="580">
        <v>0</v>
      </c>
      <c r="E12" s="673">
        <v>9365203</v>
      </c>
      <c r="F12" s="580">
        <v>0</v>
      </c>
      <c r="G12" s="676">
        <v>0</v>
      </c>
    </row>
    <row r="13" spans="1:7" ht="12.75">
      <c r="A13" s="557" t="s">
        <v>46</v>
      </c>
      <c r="B13" s="557"/>
      <c r="C13" s="558">
        <v>21958085</v>
      </c>
      <c r="D13" s="580">
        <v>0</v>
      </c>
      <c r="E13" s="673">
        <v>21958085</v>
      </c>
      <c r="F13" s="580">
        <v>0</v>
      </c>
      <c r="G13" s="676">
        <v>0</v>
      </c>
    </row>
    <row r="14" spans="1:7" ht="12.75">
      <c r="A14" s="557" t="s">
        <v>47</v>
      </c>
      <c r="B14" s="557"/>
      <c r="C14" s="559">
        <v>2721298</v>
      </c>
      <c r="D14" s="580">
        <v>0</v>
      </c>
      <c r="E14" s="673">
        <v>2721298</v>
      </c>
      <c r="F14" s="580">
        <v>0</v>
      </c>
      <c r="G14" s="676">
        <v>0</v>
      </c>
    </row>
    <row r="15" spans="1:7" ht="12.75">
      <c r="A15" s="557" t="s">
        <v>48</v>
      </c>
      <c r="B15" s="557"/>
      <c r="C15" s="559">
        <v>12396827</v>
      </c>
      <c r="D15" s="580">
        <v>0</v>
      </c>
      <c r="E15" s="673">
        <v>12396827</v>
      </c>
      <c r="F15" s="580">
        <v>0</v>
      </c>
      <c r="G15" s="676">
        <v>0</v>
      </c>
    </row>
    <row r="16" spans="1:7" ht="12.75">
      <c r="A16" s="557" t="s">
        <v>49</v>
      </c>
      <c r="B16" s="557"/>
      <c r="C16" s="559">
        <v>271977495</v>
      </c>
      <c r="D16" s="580">
        <v>0</v>
      </c>
      <c r="E16" s="673">
        <v>271977495</v>
      </c>
      <c r="F16" s="580">
        <v>0</v>
      </c>
      <c r="G16" s="676">
        <v>0</v>
      </c>
    </row>
    <row r="17" spans="1:7" ht="12.75">
      <c r="A17" s="557" t="s">
        <v>50</v>
      </c>
      <c r="B17" s="557"/>
      <c r="C17" s="559">
        <v>0</v>
      </c>
      <c r="D17" s="580">
        <v>0</v>
      </c>
      <c r="E17" s="673">
        <v>0</v>
      </c>
      <c r="F17" s="580">
        <v>0</v>
      </c>
      <c r="G17" s="676">
        <v>0</v>
      </c>
    </row>
    <row r="18" spans="1:7" ht="12.75">
      <c r="A18" s="557" t="s">
        <v>51</v>
      </c>
      <c r="B18" s="557"/>
      <c r="C18" s="559">
        <v>0</v>
      </c>
      <c r="D18" s="580">
        <v>0</v>
      </c>
      <c r="E18" s="673">
        <v>0</v>
      </c>
      <c r="F18" s="580">
        <v>0</v>
      </c>
      <c r="G18" s="676">
        <v>0</v>
      </c>
    </row>
    <row r="19" spans="1:7" ht="12.75">
      <c r="A19" s="557" t="s">
        <v>52</v>
      </c>
      <c r="B19" s="557"/>
      <c r="C19" s="559">
        <v>33768900</v>
      </c>
      <c r="D19" s="580">
        <v>0</v>
      </c>
      <c r="E19" s="673">
        <v>33768900</v>
      </c>
      <c r="F19" s="580">
        <v>0</v>
      </c>
      <c r="G19" s="676">
        <v>0</v>
      </c>
    </row>
    <row r="20" spans="1:7" ht="12.75">
      <c r="A20" s="909" t="s">
        <v>53</v>
      </c>
      <c r="B20" s="910"/>
      <c r="C20" s="560">
        <f>SUM(C19)</f>
        <v>33768900</v>
      </c>
      <c r="D20" s="583">
        <f>SUM(D19)</f>
        <v>0</v>
      </c>
      <c r="E20" s="677">
        <f>SUM(E10:E19)</f>
        <v>537220021</v>
      </c>
      <c r="F20" s="583">
        <v>0</v>
      </c>
      <c r="G20" s="677">
        <v>0</v>
      </c>
    </row>
    <row r="21" spans="1:7" ht="12.75">
      <c r="A21" s="561"/>
      <c r="B21" s="562"/>
      <c r="C21" s="563"/>
      <c r="D21" s="581"/>
      <c r="E21" s="675"/>
      <c r="F21" s="581"/>
      <c r="G21" s="579"/>
    </row>
    <row r="22" spans="1:7" ht="12.75">
      <c r="A22" s="564" t="s">
        <v>54</v>
      </c>
      <c r="B22" s="562"/>
      <c r="C22" s="556"/>
      <c r="D22" s="580"/>
      <c r="E22" s="676"/>
      <c r="F22" s="580"/>
      <c r="G22" s="676"/>
    </row>
    <row r="23" spans="1:7" ht="12.75">
      <c r="A23" s="557" t="s">
        <v>55</v>
      </c>
      <c r="B23" s="565" t="s">
        <v>56</v>
      </c>
      <c r="C23" s="559">
        <v>66080000</v>
      </c>
      <c r="D23" s="580">
        <v>35</v>
      </c>
      <c r="E23" s="676">
        <v>66080000</v>
      </c>
      <c r="F23" s="580">
        <v>0</v>
      </c>
      <c r="G23" s="676">
        <v>0</v>
      </c>
    </row>
    <row r="24" spans="1:7" ht="12.75">
      <c r="A24" s="557" t="s">
        <v>57</v>
      </c>
      <c r="B24" s="565" t="s">
        <v>58</v>
      </c>
      <c r="C24" s="558">
        <v>17408000</v>
      </c>
      <c r="D24" s="580">
        <v>16</v>
      </c>
      <c r="E24" s="676">
        <v>17408000</v>
      </c>
      <c r="F24" s="580">
        <v>0</v>
      </c>
      <c r="G24" s="676">
        <v>0</v>
      </c>
    </row>
    <row r="25" spans="1:7" ht="12.75">
      <c r="A25" s="557" t="s">
        <v>59</v>
      </c>
      <c r="B25" s="565" t="s">
        <v>56</v>
      </c>
      <c r="C25" s="558">
        <v>33040000</v>
      </c>
      <c r="D25" s="580">
        <v>35</v>
      </c>
      <c r="E25" s="676">
        <v>33040000</v>
      </c>
      <c r="F25" s="580">
        <v>0</v>
      </c>
      <c r="G25" s="676">
        <v>0</v>
      </c>
    </row>
    <row r="26" spans="1:7" ht="12.75">
      <c r="A26" s="557" t="s">
        <v>60</v>
      </c>
      <c r="B26" s="565" t="s">
        <v>61</v>
      </c>
      <c r="C26" s="559">
        <v>11968000</v>
      </c>
      <c r="D26" s="580">
        <v>22</v>
      </c>
      <c r="E26" s="676">
        <v>11968000</v>
      </c>
      <c r="F26" s="580">
        <v>0</v>
      </c>
      <c r="G26" s="676">
        <v>0</v>
      </c>
    </row>
    <row r="27" spans="1:7" s="678" customFormat="1" ht="27" customHeight="1">
      <c r="A27" s="683" t="s">
        <v>183</v>
      </c>
      <c r="B27" s="679" t="s">
        <v>56</v>
      </c>
      <c r="C27" s="680">
        <v>9208500</v>
      </c>
      <c r="D27" s="681">
        <v>35</v>
      </c>
      <c r="E27" s="682">
        <v>9208500</v>
      </c>
      <c r="F27" s="681">
        <v>0</v>
      </c>
      <c r="G27" s="682">
        <v>0</v>
      </c>
    </row>
    <row r="28" spans="1:7" ht="12.75">
      <c r="A28" s="557" t="s">
        <v>62</v>
      </c>
      <c r="B28" s="566" t="s">
        <v>63</v>
      </c>
      <c r="C28" s="558">
        <v>14940000</v>
      </c>
      <c r="D28" s="580">
        <v>414</v>
      </c>
      <c r="E28" s="676">
        <v>14904000</v>
      </c>
      <c r="F28" s="580">
        <v>-1</v>
      </c>
      <c r="G28" s="676">
        <v>-36000</v>
      </c>
    </row>
    <row r="29" spans="1:7" ht="12.75">
      <c r="A29" s="557" t="s">
        <v>64</v>
      </c>
      <c r="B29" s="567" t="s">
        <v>65</v>
      </c>
      <c r="C29" s="558">
        <v>7380000</v>
      </c>
      <c r="D29" s="580">
        <v>419</v>
      </c>
      <c r="E29" s="676">
        <v>7542000</v>
      </c>
      <c r="F29" s="580">
        <v>9</v>
      </c>
      <c r="G29" s="676"/>
    </row>
    <row r="30" spans="1:7" ht="12.75">
      <c r="A30" s="557" t="s">
        <v>66</v>
      </c>
      <c r="B30" s="566" t="s">
        <v>67</v>
      </c>
      <c r="C30" s="568">
        <v>53448000</v>
      </c>
      <c r="D30" s="580">
        <v>497</v>
      </c>
      <c r="E30" s="676">
        <v>50694000</v>
      </c>
      <c r="F30" s="580">
        <v>-7</v>
      </c>
      <c r="G30" s="676">
        <v>-714000</v>
      </c>
    </row>
    <row r="31" spans="1:7" ht="12.75">
      <c r="A31" s="909" t="s">
        <v>68</v>
      </c>
      <c r="B31" s="910"/>
      <c r="C31" s="560">
        <f>SUM(C23:C30)</f>
        <v>213472500</v>
      </c>
      <c r="D31" s="583">
        <f>SUM(D23:D30)</f>
        <v>1473</v>
      </c>
      <c r="E31" s="677">
        <f>SUM(E23:E30)</f>
        <v>210844500</v>
      </c>
      <c r="F31" s="583">
        <f>SUM(F23:F30)</f>
        <v>1</v>
      </c>
      <c r="G31" s="677">
        <f>SUM(G23:G30)</f>
        <v>-750000</v>
      </c>
    </row>
    <row r="32" spans="1:7" ht="12.75">
      <c r="A32" s="685" t="s">
        <v>69</v>
      </c>
      <c r="B32" s="566"/>
      <c r="C32" s="559"/>
      <c r="E32" s="676"/>
      <c r="G32" s="676"/>
    </row>
    <row r="33" spans="1:7" ht="12.75">
      <c r="A33" s="561" t="s">
        <v>70</v>
      </c>
      <c r="B33" s="569" t="s">
        <v>71</v>
      </c>
      <c r="C33" s="559">
        <v>204000</v>
      </c>
      <c r="D33" s="551">
        <v>3</v>
      </c>
      <c r="E33" s="676">
        <v>306000</v>
      </c>
      <c r="G33" s="676">
        <v>102000</v>
      </c>
    </row>
    <row r="34" spans="1:7" ht="12.75">
      <c r="A34" s="557" t="s">
        <v>72</v>
      </c>
      <c r="B34" s="569"/>
      <c r="C34" s="559">
        <v>28300153</v>
      </c>
      <c r="D34" s="551">
        <v>0</v>
      </c>
      <c r="E34" s="676">
        <v>28700000</v>
      </c>
      <c r="G34" s="676"/>
    </row>
    <row r="35" spans="1:7" ht="12.75">
      <c r="A35" s="561" t="s">
        <v>73</v>
      </c>
      <c r="B35" s="569" t="s">
        <v>182</v>
      </c>
      <c r="C35" s="559">
        <v>14823000</v>
      </c>
      <c r="D35" s="551">
        <v>34</v>
      </c>
      <c r="E35" s="676">
        <v>16799400</v>
      </c>
      <c r="G35" s="676">
        <v>1976400</v>
      </c>
    </row>
    <row r="36" spans="1:7" ht="12.75">
      <c r="A36" s="561" t="s">
        <v>74</v>
      </c>
      <c r="B36" s="566" t="s">
        <v>61</v>
      </c>
      <c r="C36" s="559">
        <v>57332880</v>
      </c>
      <c r="D36" s="551">
        <v>22</v>
      </c>
      <c r="E36" s="676">
        <v>57332880</v>
      </c>
      <c r="G36" s="676"/>
    </row>
    <row r="37" spans="1:7" ht="12.75">
      <c r="A37" s="570" t="s">
        <v>75</v>
      </c>
      <c r="B37" s="571"/>
      <c r="C37" s="572">
        <v>41796000</v>
      </c>
      <c r="D37" s="551">
        <v>0</v>
      </c>
      <c r="E37" s="676">
        <v>29344120</v>
      </c>
      <c r="G37" s="676">
        <v>-12451880</v>
      </c>
    </row>
    <row r="38" spans="1:7" ht="12.75">
      <c r="A38" s="909" t="s">
        <v>76</v>
      </c>
      <c r="B38" s="910"/>
      <c r="C38" s="560">
        <f>SUM(C33:C37)</f>
        <v>142456033</v>
      </c>
      <c r="D38" s="583">
        <f>SUM(D33:D37)</f>
        <v>59</v>
      </c>
      <c r="E38" s="690">
        <f>SUM(E33:E37)</f>
        <v>132482400</v>
      </c>
      <c r="F38" s="583">
        <f>SUM(F33:F37)</f>
        <v>0</v>
      </c>
      <c r="G38" s="677">
        <f>SUM(G33:G37)</f>
        <v>-10373480</v>
      </c>
    </row>
    <row r="39" spans="1:7" ht="12.75">
      <c r="A39" s="573"/>
      <c r="B39" s="565"/>
      <c r="C39" s="574"/>
      <c r="D39" s="582"/>
      <c r="E39" s="674"/>
      <c r="F39" s="582"/>
      <c r="G39" s="674"/>
    </row>
    <row r="40" spans="1:7" ht="12.75">
      <c r="A40" s="909" t="s">
        <v>77</v>
      </c>
      <c r="B40" s="897"/>
      <c r="C40" s="910"/>
      <c r="D40" s="582"/>
      <c r="E40" s="674"/>
      <c r="F40" s="582"/>
      <c r="G40" s="674"/>
    </row>
    <row r="41" spans="1:7" ht="12.75">
      <c r="A41" s="570" t="s">
        <v>78</v>
      </c>
      <c r="B41" s="571"/>
      <c r="C41" s="572">
        <v>14257980</v>
      </c>
      <c r="D41" s="582"/>
      <c r="E41" s="674">
        <v>14257980</v>
      </c>
      <c r="F41" s="582"/>
      <c r="G41" s="674"/>
    </row>
    <row r="42" spans="1:7" ht="12.75">
      <c r="A42" s="909" t="s">
        <v>79</v>
      </c>
      <c r="B42" s="910"/>
      <c r="C42" s="560">
        <f>SUM(C41)</f>
        <v>14257980</v>
      </c>
      <c r="D42" s="583">
        <f>SUM(D41)</f>
        <v>0</v>
      </c>
      <c r="E42" s="677"/>
      <c r="F42" s="583">
        <f>SUM(F41)</f>
        <v>0</v>
      </c>
      <c r="G42" s="677"/>
    </row>
    <row r="43" spans="1:7" ht="12.75">
      <c r="A43" s="575"/>
      <c r="B43" s="576"/>
      <c r="C43" s="577"/>
      <c r="D43" s="582"/>
      <c r="E43" s="674"/>
      <c r="F43" s="582"/>
      <c r="G43" s="674"/>
    </row>
    <row r="44" spans="1:7" ht="12.75">
      <c r="A44" s="909" t="s">
        <v>80</v>
      </c>
      <c r="B44" s="910"/>
      <c r="C44" s="691">
        <f>SUM(C20,C31,C38,C42)</f>
        <v>403955413</v>
      </c>
      <c r="D44" s="692">
        <f>SUM(D20,D31,D38,D42)</f>
        <v>1532</v>
      </c>
      <c r="E44" s="690">
        <f>SUM(E20,E31,E38,E42)</f>
        <v>880546921</v>
      </c>
      <c r="F44" s="692">
        <f>SUM(F20,F31,F38,F42)</f>
        <v>1</v>
      </c>
      <c r="G44" s="690">
        <f>SUM(G20,G31,G38,G42)</f>
        <v>-11123480</v>
      </c>
    </row>
    <row r="45" ht="12.75">
      <c r="P45" s="684"/>
    </row>
    <row r="47" spans="1:3" ht="38.25">
      <c r="A47" s="911" t="s">
        <v>38</v>
      </c>
      <c r="B47" s="911" t="s">
        <v>39</v>
      </c>
      <c r="C47" s="693" t="s">
        <v>40</v>
      </c>
    </row>
    <row r="48" spans="1:7" ht="12.75">
      <c r="A48" s="912"/>
      <c r="B48" s="912"/>
      <c r="C48" s="694" t="s">
        <v>41</v>
      </c>
      <c r="D48" s="686"/>
      <c r="E48" s="687"/>
      <c r="F48" s="686"/>
      <c r="G48" s="687"/>
    </row>
    <row r="49" spans="1:7" ht="24.75" customHeight="1">
      <c r="A49" s="705" t="s">
        <v>184</v>
      </c>
      <c r="B49" s="695"/>
      <c r="C49" s="694"/>
      <c r="D49" s="686"/>
      <c r="E49" s="687"/>
      <c r="F49" s="686"/>
      <c r="G49" s="687"/>
    </row>
    <row r="50" spans="1:7" ht="12.75">
      <c r="A50" s="696" t="s">
        <v>185</v>
      </c>
      <c r="B50" s="697"/>
      <c r="C50" s="698"/>
      <c r="D50" s="686"/>
      <c r="E50" s="687"/>
      <c r="F50" s="686"/>
      <c r="G50" s="687"/>
    </row>
    <row r="51" spans="1:7" ht="12.75">
      <c r="A51" s="699" t="s">
        <v>562</v>
      </c>
      <c r="B51" s="697"/>
      <c r="C51" s="698">
        <v>8051680</v>
      </c>
      <c r="D51" s="686"/>
      <c r="E51" s="687"/>
      <c r="F51" s="686"/>
      <c r="G51" s="687"/>
    </row>
    <row r="52" spans="1:7" ht="12.75">
      <c r="A52" s="699" t="s">
        <v>186</v>
      </c>
      <c r="B52" s="697"/>
      <c r="C52" s="698">
        <v>8051680</v>
      </c>
      <c r="D52" s="686"/>
      <c r="E52" s="687"/>
      <c r="F52" s="686"/>
      <c r="G52" s="687"/>
    </row>
    <row r="53" spans="1:7" ht="12.75">
      <c r="A53" s="699" t="s">
        <v>187</v>
      </c>
      <c r="B53" s="697"/>
      <c r="C53" s="698">
        <v>6115200</v>
      </c>
      <c r="D53" s="686"/>
      <c r="E53" s="687"/>
      <c r="F53" s="686"/>
      <c r="G53" s="687"/>
    </row>
    <row r="54" spans="1:12" ht="12.75">
      <c r="A54" s="699" t="s">
        <v>188</v>
      </c>
      <c r="B54" s="697"/>
      <c r="C54" s="698">
        <v>6115200</v>
      </c>
      <c r="D54" s="686"/>
      <c r="E54" s="687"/>
      <c r="F54" s="686"/>
      <c r="G54" s="687"/>
      <c r="L54" s="684"/>
    </row>
    <row r="55" spans="1:7" ht="12.75">
      <c r="A55" s="699" t="s">
        <v>189</v>
      </c>
      <c r="B55" s="697"/>
      <c r="C55" s="698">
        <v>15163104</v>
      </c>
      <c r="D55" s="686"/>
      <c r="E55" s="687"/>
      <c r="F55" s="686"/>
      <c r="G55" s="687"/>
    </row>
    <row r="56" spans="1:7" ht="12.75">
      <c r="A56" s="699" t="s">
        <v>675</v>
      </c>
      <c r="B56" s="697"/>
      <c r="C56" s="698">
        <v>16350000</v>
      </c>
      <c r="D56" s="686"/>
      <c r="E56" s="687"/>
      <c r="F56" s="686"/>
      <c r="G56" s="687"/>
    </row>
    <row r="57" spans="1:7" ht="12.75">
      <c r="A57" s="700" t="s">
        <v>190</v>
      </c>
      <c r="B57" s="697"/>
      <c r="C57" s="701">
        <f>SUM(C51:C56)</f>
        <v>59846864</v>
      </c>
      <c r="D57" s="686"/>
      <c r="E57" s="687"/>
      <c r="F57" s="686"/>
      <c r="G57" s="687"/>
    </row>
    <row r="58" spans="1:7" ht="25.5">
      <c r="A58" s="702" t="s">
        <v>191</v>
      </c>
      <c r="B58" s="697"/>
      <c r="C58" s="703">
        <v>-56760357</v>
      </c>
      <c r="D58" s="688"/>
      <c r="E58" s="689"/>
      <c r="F58" s="688"/>
      <c r="G58" s="689"/>
    </row>
    <row r="59" spans="1:10" ht="12.75">
      <c r="A59" s="704" t="s">
        <v>192</v>
      </c>
      <c r="B59" s="697"/>
      <c r="C59" s="701">
        <f>C57+C58</f>
        <v>3086507</v>
      </c>
      <c r="D59" s="686"/>
      <c r="E59" s="687"/>
      <c r="F59" s="686"/>
      <c r="G59" s="687"/>
      <c r="J59" s="684"/>
    </row>
    <row r="60" spans="4:9" ht="12.75">
      <c r="D60" s="686"/>
      <c r="E60" s="687"/>
      <c r="F60" s="686"/>
      <c r="G60" s="687"/>
      <c r="I60" s="684"/>
    </row>
  </sheetData>
  <sheetProtection/>
  <mergeCells count="14">
    <mergeCell ref="A47:A48"/>
    <mergeCell ref="B47:B48"/>
    <mergeCell ref="A42:B42"/>
    <mergeCell ref="A44:B44"/>
    <mergeCell ref="A40:C40"/>
    <mergeCell ref="A20:B20"/>
    <mergeCell ref="A31:B31"/>
    <mergeCell ref="A38:B38"/>
    <mergeCell ref="A3:G3"/>
    <mergeCell ref="A4:G4"/>
    <mergeCell ref="D7:E7"/>
    <mergeCell ref="F7:G7"/>
    <mergeCell ref="A7:A8"/>
    <mergeCell ref="B7:B8"/>
  </mergeCells>
  <printOptions horizontalCentered="1"/>
  <pageMargins left="0.5905511811023623" right="0.5905511811023623" top="0.5905511811023623" bottom="0.5905511811023623" header="0.5118110236220472" footer="0.5118110236220472"/>
  <pageSetup firstPageNumber="15" useFirstPageNumber="1" horizontalDpi="600" verticalDpi="600" orientation="portrait" paperSize="9" scale="72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60.7109375" style="0" customWidth="1"/>
    <col min="2" max="2" width="15.57421875" style="0" customWidth="1"/>
    <col min="3" max="3" width="15.28125" style="0" customWidth="1"/>
    <col min="4" max="4" width="16.57421875" style="0" customWidth="1"/>
    <col min="5" max="5" width="12.7109375" style="0" customWidth="1"/>
    <col min="6" max="6" width="16.8515625" style="0" customWidth="1"/>
    <col min="7" max="7" width="17.140625" style="0" customWidth="1"/>
    <col min="8" max="8" width="13.421875" style="0" customWidth="1"/>
    <col min="9" max="9" width="11.00390625" style="0" customWidth="1"/>
    <col min="10" max="10" width="2.57421875" style="0" customWidth="1"/>
    <col min="11" max="13" width="9.140625" style="0" hidden="1" customWidth="1"/>
  </cols>
  <sheetData>
    <row r="1" ht="15.75">
      <c r="A1" s="58" t="s">
        <v>15</v>
      </c>
    </row>
    <row r="2" spans="1:8" ht="12.75">
      <c r="A2" s="330"/>
      <c r="B2" s="330"/>
      <c r="C2" s="330"/>
      <c r="D2" s="330"/>
      <c r="E2" s="330"/>
      <c r="F2" s="330"/>
      <c r="G2" s="330"/>
      <c r="H2" s="330"/>
    </row>
    <row r="3" spans="1:8" ht="15.75">
      <c r="A3" s="913" t="s">
        <v>321</v>
      </c>
      <c r="B3" s="905"/>
      <c r="C3" s="905"/>
      <c r="D3" s="905"/>
      <c r="E3" s="905"/>
      <c r="F3" s="330"/>
      <c r="G3" s="330"/>
      <c r="H3" s="330"/>
    </row>
    <row r="4" spans="1:8" ht="15.75">
      <c r="A4" s="913" t="s">
        <v>85</v>
      </c>
      <c r="B4" s="905"/>
      <c r="C4" s="905"/>
      <c r="D4" s="905"/>
      <c r="E4" s="905"/>
      <c r="F4" s="330"/>
      <c r="G4" s="330"/>
      <c r="H4" s="330"/>
    </row>
    <row r="5" spans="1:8" ht="12.75">
      <c r="A5" s="330"/>
      <c r="B5" s="330"/>
      <c r="C5" s="330"/>
      <c r="D5" s="330"/>
      <c r="E5" s="330"/>
      <c r="F5" s="330"/>
      <c r="G5" s="330"/>
      <c r="H5" s="330"/>
    </row>
    <row r="6" spans="1:8" ht="12.75">
      <c r="A6" s="330"/>
      <c r="B6" s="330"/>
      <c r="C6" s="330"/>
      <c r="D6" s="914" t="s">
        <v>176</v>
      </c>
      <c r="E6" s="914"/>
      <c r="F6" s="330"/>
      <c r="G6" s="330"/>
      <c r="H6" s="330"/>
    </row>
    <row r="7" spans="1:8" ht="25.5">
      <c r="A7" s="548" t="s">
        <v>86</v>
      </c>
      <c r="B7" s="527" t="s">
        <v>87</v>
      </c>
      <c r="C7" s="527" t="s">
        <v>88</v>
      </c>
      <c r="D7" s="527" t="s">
        <v>89</v>
      </c>
      <c r="E7" s="527" t="s">
        <v>90</v>
      </c>
      <c r="F7" s="586"/>
      <c r="G7" s="586"/>
      <c r="H7" s="586"/>
    </row>
    <row r="8" spans="1:8" ht="12.75">
      <c r="A8" s="531" t="s">
        <v>91</v>
      </c>
      <c r="B8" s="378">
        <v>276000</v>
      </c>
      <c r="C8" s="396">
        <v>276000</v>
      </c>
      <c r="D8" s="378">
        <v>0</v>
      </c>
      <c r="E8" s="334">
        <v>0</v>
      </c>
      <c r="F8" s="330"/>
      <c r="G8" s="330"/>
      <c r="H8" s="330"/>
    </row>
    <row r="9" spans="1:8" ht="12.75">
      <c r="A9" s="531" t="s">
        <v>177</v>
      </c>
      <c r="B9" s="378"/>
      <c r="C9" s="396"/>
      <c r="D9" s="378">
        <v>0</v>
      </c>
      <c r="E9" s="334">
        <v>0</v>
      </c>
      <c r="F9" s="330"/>
      <c r="G9" s="330"/>
      <c r="H9" s="330"/>
    </row>
    <row r="10" spans="1:8" ht="12.75">
      <c r="A10" s="672" t="s">
        <v>178</v>
      </c>
      <c r="B10" s="378">
        <v>508877</v>
      </c>
      <c r="C10" s="396">
        <v>508777</v>
      </c>
      <c r="D10" s="378"/>
      <c r="E10" s="334"/>
      <c r="F10" s="330"/>
      <c r="G10" s="330"/>
      <c r="H10" s="330"/>
    </row>
    <row r="11" spans="1:8" ht="12.75">
      <c r="A11" s="672" t="s">
        <v>179</v>
      </c>
      <c r="B11" s="378">
        <v>1234440</v>
      </c>
      <c r="C11" s="396">
        <v>1234440</v>
      </c>
      <c r="D11" s="378"/>
      <c r="E11" s="334"/>
      <c r="F11" s="330"/>
      <c r="G11" s="330"/>
      <c r="H11" s="330"/>
    </row>
    <row r="12" spans="1:8" ht="12.75">
      <c r="A12" s="531" t="s">
        <v>92</v>
      </c>
      <c r="B12" s="378">
        <v>1635480</v>
      </c>
      <c r="C12" s="396">
        <v>1635480</v>
      </c>
      <c r="D12" s="378">
        <v>0</v>
      </c>
      <c r="E12" s="334">
        <v>0</v>
      </c>
      <c r="G12" s="330"/>
      <c r="H12" s="330"/>
    </row>
    <row r="13" spans="1:8" ht="12.75">
      <c r="A13" s="531" t="s">
        <v>180</v>
      </c>
      <c r="B13" s="378">
        <v>469000</v>
      </c>
      <c r="C13" s="396">
        <v>469000</v>
      </c>
      <c r="D13" s="378">
        <v>0</v>
      </c>
      <c r="E13" s="334">
        <v>0</v>
      </c>
      <c r="G13" s="330"/>
      <c r="H13" s="330"/>
    </row>
    <row r="14" spans="1:8" ht="12.75">
      <c r="A14" s="425" t="s">
        <v>94</v>
      </c>
      <c r="B14" s="343">
        <f>SUM(B8:B13)</f>
        <v>4123797</v>
      </c>
      <c r="C14" s="343">
        <f>SUM(C8:C13)</f>
        <v>4123697</v>
      </c>
      <c r="D14" s="343">
        <v>0</v>
      </c>
      <c r="E14" s="343">
        <f>SUM(E8:E13)</f>
        <v>0</v>
      </c>
      <c r="F14" s="330"/>
      <c r="G14" s="330"/>
      <c r="H14" s="330"/>
    </row>
    <row r="15" spans="1:8" ht="12.75">
      <c r="A15" s="532" t="s">
        <v>181</v>
      </c>
      <c r="B15" s="383">
        <v>30400000</v>
      </c>
      <c r="C15" s="394">
        <v>30400000</v>
      </c>
      <c r="D15" s="383">
        <v>0</v>
      </c>
      <c r="E15" s="534">
        <v>0</v>
      </c>
      <c r="F15" s="330"/>
      <c r="G15" s="330"/>
      <c r="H15" s="330"/>
    </row>
    <row r="16" spans="1:8" ht="12.75">
      <c r="A16" s="479" t="s">
        <v>95</v>
      </c>
      <c r="B16" s="343">
        <f>SUM(B15:B15)</f>
        <v>30400000</v>
      </c>
      <c r="C16" s="343">
        <f>SUM(C15:C15)</f>
        <v>30400000</v>
      </c>
      <c r="D16" s="343">
        <v>0</v>
      </c>
      <c r="E16" s="343">
        <v>0</v>
      </c>
      <c r="F16" s="330"/>
      <c r="G16" s="330"/>
      <c r="H16" s="330"/>
    </row>
    <row r="17" spans="1:8" ht="12.75">
      <c r="A17" s="541"/>
      <c r="B17" s="407"/>
      <c r="C17" s="407"/>
      <c r="D17" s="407"/>
      <c r="E17" s="407"/>
      <c r="F17" s="330"/>
      <c r="G17" s="330"/>
      <c r="H17" s="330"/>
    </row>
    <row r="18" spans="1:8" ht="12.75">
      <c r="A18" s="541"/>
      <c r="B18" s="407"/>
      <c r="C18" s="407"/>
      <c r="D18" s="407"/>
      <c r="E18" s="407"/>
      <c r="F18" s="330"/>
      <c r="G18" s="330"/>
      <c r="H18" s="330"/>
    </row>
    <row r="19" spans="1:8" ht="12.75">
      <c r="A19" s="541"/>
      <c r="B19" s="407"/>
      <c r="C19" s="407"/>
      <c r="D19" s="407"/>
      <c r="E19" s="407"/>
      <c r="F19" s="330"/>
      <c r="G19" s="330"/>
      <c r="H19" s="330"/>
    </row>
    <row r="33" spans="1:9" s="585" customFormat="1" ht="12.75">
      <c r="A33"/>
      <c r="B33"/>
      <c r="C33"/>
      <c r="D33"/>
      <c r="E33"/>
      <c r="F33"/>
      <c r="G33"/>
      <c r="H33"/>
      <c r="I33"/>
    </row>
    <row r="34" spans="1:9" s="585" customFormat="1" ht="12.75">
      <c r="A34"/>
      <c r="B34"/>
      <c r="C34"/>
      <c r="D34"/>
      <c r="E34"/>
      <c r="F34"/>
      <c r="G34"/>
      <c r="H34"/>
      <c r="I34"/>
    </row>
    <row r="38" spans="1:9" s="186" customFormat="1" ht="12.75">
      <c r="A38"/>
      <c r="B38"/>
      <c r="C38"/>
      <c r="D38"/>
      <c r="E38"/>
      <c r="F38"/>
      <c r="G38"/>
      <c r="H38"/>
      <c r="I38"/>
    </row>
    <row r="91" spans="1:9" s="162" customFormat="1" ht="12.75">
      <c r="A91"/>
      <c r="B91"/>
      <c r="C91"/>
      <c r="D91"/>
      <c r="E91"/>
      <c r="F91"/>
      <c r="G91"/>
      <c r="H91"/>
      <c r="I91"/>
    </row>
  </sheetData>
  <sheetProtection/>
  <mergeCells count="3">
    <mergeCell ref="A4:E4"/>
    <mergeCell ref="A3:E3"/>
    <mergeCell ref="D6:E6"/>
  </mergeCells>
  <printOptions horizontalCentered="1"/>
  <pageMargins left="0.3937007874015748" right="0.3937007874015748" top="0.984251968503937" bottom="2.3228346456692917" header="0.5118110236220472" footer="0.5118110236220472"/>
  <pageSetup firstPageNumber="37" useFirstPageNumber="1" horizontalDpi="600" verticalDpi="600" orientation="landscape" paperSize="9" scale="77" r:id="rId1"/>
  <headerFooter alignWithMargins="0">
    <oddFooter>&amp;C&amp;P.oldal</oddFooter>
  </headerFooter>
  <rowBreaks count="1" manualBreakCount="1">
    <brk id="16" max="4" man="1"/>
  </rowBreaks>
  <colBreaks count="1" manualBreakCount="1">
    <brk id="9" max="9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9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9.140625" style="0" customWidth="1"/>
    <col min="4" max="4" width="13.28125" style="0" customWidth="1"/>
    <col min="6" max="6" width="10.28125" style="0" customWidth="1"/>
    <col min="8" max="8" width="10.57421875" style="0" customWidth="1"/>
  </cols>
  <sheetData>
    <row r="1" spans="1:3" ht="15.75">
      <c r="A1" s="4" t="s">
        <v>17</v>
      </c>
      <c r="B1" s="58"/>
      <c r="C1" s="80"/>
    </row>
    <row r="2" spans="1:3" ht="15.75">
      <c r="A2" s="58"/>
      <c r="B2" s="58"/>
      <c r="C2" s="5"/>
    </row>
    <row r="3" spans="1:6" ht="15.75">
      <c r="A3" s="916" t="s">
        <v>470</v>
      </c>
      <c r="B3" s="876"/>
      <c r="C3" s="876"/>
      <c r="D3" s="872"/>
      <c r="E3" s="872"/>
      <c r="F3" s="872"/>
    </row>
    <row r="4" spans="1:13" ht="15.75">
      <c r="A4" s="875" t="s">
        <v>1017</v>
      </c>
      <c r="B4" s="872"/>
      <c r="C4" s="872"/>
      <c r="D4" s="872"/>
      <c r="E4" s="872"/>
      <c r="F4" s="872"/>
      <c r="G4" s="179"/>
      <c r="H4" s="179"/>
      <c r="I4" s="179"/>
      <c r="J4" s="179"/>
      <c r="K4" s="179"/>
      <c r="L4" s="179"/>
      <c r="M4" s="179"/>
    </row>
    <row r="5" spans="1:6" ht="15.75">
      <c r="A5" s="916" t="s">
        <v>892</v>
      </c>
      <c r="B5" s="876"/>
      <c r="C5" s="876"/>
      <c r="D5" s="872"/>
      <c r="E5" s="872"/>
      <c r="F5" s="872"/>
    </row>
    <row r="6" spans="1:3" ht="15.75">
      <c r="A6" s="915"/>
      <c r="B6" s="872"/>
      <c r="C6" s="872"/>
    </row>
    <row r="7" spans="1:3" ht="15.75">
      <c r="A7" s="58"/>
      <c r="B7" s="58"/>
      <c r="C7" s="5"/>
    </row>
    <row r="8" spans="1:6" ht="12.75">
      <c r="A8" s="5"/>
      <c r="B8" s="5"/>
      <c r="C8" s="5"/>
      <c r="E8" s="914" t="s">
        <v>1012</v>
      </c>
      <c r="F8" s="914"/>
    </row>
    <row r="9" spans="1:6" ht="15" customHeight="1">
      <c r="A9" s="73" t="s">
        <v>530</v>
      </c>
      <c r="B9" s="60" t="s">
        <v>436</v>
      </c>
      <c r="C9" s="860" t="s">
        <v>879</v>
      </c>
      <c r="D9" s="860" t="s">
        <v>968</v>
      </c>
      <c r="E9" s="917" t="s">
        <v>1009</v>
      </c>
      <c r="F9" s="885" t="s">
        <v>1010</v>
      </c>
    </row>
    <row r="10" spans="1:6" ht="24" customHeight="1">
      <c r="A10" s="74" t="s">
        <v>531</v>
      </c>
      <c r="B10" s="62"/>
      <c r="C10" s="918"/>
      <c r="D10" s="918"/>
      <c r="E10" s="917"/>
      <c r="F10" s="885"/>
    </row>
    <row r="11" spans="1:6" ht="15" customHeight="1">
      <c r="A11" s="85" t="s">
        <v>738</v>
      </c>
      <c r="B11" s="100" t="s">
        <v>673</v>
      </c>
      <c r="C11" s="122">
        <f>SUM(C12:C16)</f>
        <v>40753</v>
      </c>
      <c r="D11" s="122">
        <f>SUM(D12:D16)</f>
        <v>108922</v>
      </c>
      <c r="E11" s="453">
        <f>SUM(E12:E16)</f>
        <v>107574</v>
      </c>
      <c r="F11" s="446">
        <f>($E11/$D11)*100</f>
        <v>98.76241714254238</v>
      </c>
    </row>
    <row r="12" spans="1:6" ht="15" customHeight="1">
      <c r="A12" s="87"/>
      <c r="B12" s="57" t="s">
        <v>665</v>
      </c>
      <c r="C12" s="123">
        <v>143</v>
      </c>
      <c r="D12" s="123">
        <v>143</v>
      </c>
      <c r="E12" s="378">
        <v>143</v>
      </c>
      <c r="F12" s="447">
        <f aca="true" t="shared" si="0" ref="F12:F56">($E12/$D12)*100</f>
        <v>100</v>
      </c>
    </row>
    <row r="13" spans="1:6" ht="15" customHeight="1">
      <c r="A13" s="87"/>
      <c r="B13" s="13" t="s">
        <v>960</v>
      </c>
      <c r="C13" s="125"/>
      <c r="D13" s="101">
        <v>59321</v>
      </c>
      <c r="E13" s="378">
        <v>59321</v>
      </c>
      <c r="F13" s="447">
        <f t="shared" si="0"/>
        <v>100</v>
      </c>
    </row>
    <row r="14" spans="1:6" ht="15" customHeight="1">
      <c r="A14" s="87"/>
      <c r="B14" s="13" t="s">
        <v>958</v>
      </c>
      <c r="C14" s="125"/>
      <c r="D14" s="101">
        <v>3501</v>
      </c>
      <c r="E14" s="378">
        <v>2153</v>
      </c>
      <c r="F14" s="447">
        <f t="shared" si="0"/>
        <v>61.49671522422165</v>
      </c>
    </row>
    <row r="15" spans="1:6" ht="15" customHeight="1">
      <c r="A15" s="87"/>
      <c r="B15" s="13" t="s">
        <v>959</v>
      </c>
      <c r="C15" s="125"/>
      <c r="D15" s="101">
        <v>1234</v>
      </c>
      <c r="E15" s="378">
        <v>1234</v>
      </c>
      <c r="F15" s="447">
        <f t="shared" si="0"/>
        <v>100</v>
      </c>
    </row>
    <row r="16" spans="1:6" ht="15" customHeight="1">
      <c r="A16" s="90"/>
      <c r="B16" s="17" t="s">
        <v>674</v>
      </c>
      <c r="C16" s="124">
        <v>40610</v>
      </c>
      <c r="D16" s="124">
        <v>44723</v>
      </c>
      <c r="E16" s="395">
        <v>44723</v>
      </c>
      <c r="F16" s="447">
        <f t="shared" si="0"/>
        <v>100</v>
      </c>
    </row>
    <row r="17" spans="1:6" ht="15" customHeight="1">
      <c r="A17" s="87" t="s">
        <v>961</v>
      </c>
      <c r="B17" s="227" t="s">
        <v>962</v>
      </c>
      <c r="C17" s="125"/>
      <c r="D17" s="234">
        <v>276</v>
      </c>
      <c r="E17" s="454">
        <f>E18</f>
        <v>276</v>
      </c>
      <c r="F17" s="448">
        <f t="shared" si="0"/>
        <v>100</v>
      </c>
    </row>
    <row r="18" spans="1:6" ht="15" customHeight="1">
      <c r="A18" s="87"/>
      <c r="B18" s="13" t="s">
        <v>963</v>
      </c>
      <c r="C18" s="125"/>
      <c r="D18" s="125">
        <v>276</v>
      </c>
      <c r="E18" s="303">
        <v>276</v>
      </c>
      <c r="F18" s="449">
        <f t="shared" si="0"/>
        <v>100</v>
      </c>
    </row>
    <row r="19" spans="1:6" ht="15.75" customHeight="1">
      <c r="A19" s="85" t="s">
        <v>739</v>
      </c>
      <c r="B19" s="51" t="s">
        <v>675</v>
      </c>
      <c r="C19" s="121">
        <f>SUM(C20:C20)</f>
        <v>5771</v>
      </c>
      <c r="D19" s="121">
        <f>SUM(D20:D20)</f>
        <v>3997</v>
      </c>
      <c r="E19" s="453">
        <f>E20</f>
        <v>3997</v>
      </c>
      <c r="F19" s="450">
        <f t="shared" si="0"/>
        <v>100</v>
      </c>
    </row>
    <row r="20" spans="1:6" ht="15.75" customHeight="1">
      <c r="A20" s="90"/>
      <c r="B20" s="17" t="s">
        <v>680</v>
      </c>
      <c r="C20" s="127">
        <v>5771</v>
      </c>
      <c r="D20" s="127">
        <v>3997</v>
      </c>
      <c r="E20" s="395">
        <v>3997</v>
      </c>
      <c r="F20" s="447">
        <f t="shared" si="0"/>
        <v>100</v>
      </c>
    </row>
    <row r="21" spans="1:6" ht="15.75" customHeight="1">
      <c r="A21" s="85" t="s">
        <v>744</v>
      </c>
      <c r="B21" s="81" t="s">
        <v>562</v>
      </c>
      <c r="C21" s="121">
        <f>SUM(C22:C22)</f>
        <v>5518</v>
      </c>
      <c r="D21" s="121">
        <f>SUM(D22:D22)</f>
        <v>5518</v>
      </c>
      <c r="E21" s="454">
        <f>E22</f>
        <v>5517</v>
      </c>
      <c r="F21" s="448">
        <f t="shared" si="0"/>
        <v>99.98187749184487</v>
      </c>
    </row>
    <row r="22" spans="1:6" ht="15.75" customHeight="1">
      <c r="A22" s="90"/>
      <c r="B22" s="36" t="s">
        <v>680</v>
      </c>
      <c r="C22" s="127">
        <v>5518</v>
      </c>
      <c r="D22" s="127">
        <v>5518</v>
      </c>
      <c r="E22" s="303">
        <v>5517</v>
      </c>
      <c r="F22" s="449">
        <f t="shared" si="0"/>
        <v>99.98187749184487</v>
      </c>
    </row>
    <row r="23" spans="1:6" ht="15.75" customHeight="1">
      <c r="A23" s="85" t="s">
        <v>745</v>
      </c>
      <c r="B23" s="100" t="s">
        <v>691</v>
      </c>
      <c r="C23" s="156">
        <f>SUM(C24:C31)</f>
        <v>3168</v>
      </c>
      <c r="D23" s="156">
        <f>SUM(D24:D33)</f>
        <v>3948</v>
      </c>
      <c r="E23" s="453">
        <f>SUM(E24:E33)</f>
        <v>3038</v>
      </c>
      <c r="F23" s="450">
        <f t="shared" si="0"/>
        <v>76.95035460992908</v>
      </c>
    </row>
    <row r="24" spans="1:6" ht="15.75" customHeight="1">
      <c r="A24" s="87"/>
      <c r="B24" s="13" t="s">
        <v>692</v>
      </c>
      <c r="C24" s="101">
        <v>890</v>
      </c>
      <c r="D24" s="101">
        <v>890</v>
      </c>
      <c r="E24" s="378">
        <v>440</v>
      </c>
      <c r="F24" s="447">
        <f t="shared" si="0"/>
        <v>49.43820224719101</v>
      </c>
    </row>
    <row r="25" spans="1:6" ht="15.75" customHeight="1">
      <c r="A25" s="87"/>
      <c r="B25" s="13" t="s">
        <v>693</v>
      </c>
      <c r="C25" s="101">
        <v>320</v>
      </c>
      <c r="D25" s="101">
        <v>320</v>
      </c>
      <c r="E25" s="378">
        <v>0</v>
      </c>
      <c r="F25" s="447">
        <f t="shared" si="0"/>
        <v>0</v>
      </c>
    </row>
    <row r="26" spans="1:6" ht="15.75" customHeight="1">
      <c r="A26" s="87"/>
      <c r="B26" s="13" t="s">
        <v>730</v>
      </c>
      <c r="C26" s="101">
        <v>208</v>
      </c>
      <c r="D26" s="101">
        <v>208</v>
      </c>
      <c r="E26" s="378">
        <v>208</v>
      </c>
      <c r="F26" s="447">
        <f t="shared" si="0"/>
        <v>100</v>
      </c>
    </row>
    <row r="27" spans="1:6" ht="15.75" customHeight="1">
      <c r="A27" s="87"/>
      <c r="B27" s="13" t="s">
        <v>831</v>
      </c>
      <c r="C27" s="101">
        <v>400</v>
      </c>
      <c r="D27" s="101">
        <v>400</v>
      </c>
      <c r="E27" s="378">
        <v>400</v>
      </c>
      <c r="F27" s="447">
        <f t="shared" si="0"/>
        <v>100</v>
      </c>
    </row>
    <row r="28" spans="1:6" ht="15.75" customHeight="1">
      <c r="A28" s="87"/>
      <c r="B28" s="13" t="s">
        <v>832</v>
      </c>
      <c r="C28" s="101">
        <v>1000</v>
      </c>
      <c r="D28" s="101">
        <v>1000</v>
      </c>
      <c r="E28" s="378">
        <v>1000</v>
      </c>
      <c r="F28" s="447">
        <f t="shared" si="0"/>
        <v>100</v>
      </c>
    </row>
    <row r="29" spans="1:6" ht="15" customHeight="1">
      <c r="A29" s="87"/>
      <c r="B29" s="13" t="s">
        <v>731</v>
      </c>
      <c r="C29" s="101">
        <v>200</v>
      </c>
      <c r="D29" s="101">
        <v>200</v>
      </c>
      <c r="E29" s="378">
        <v>60</v>
      </c>
      <c r="F29" s="447">
        <f t="shared" si="0"/>
        <v>30</v>
      </c>
    </row>
    <row r="30" spans="1:6" ht="15" customHeight="1">
      <c r="A30" s="87"/>
      <c r="B30" s="13" t="s">
        <v>910</v>
      </c>
      <c r="C30" s="101"/>
      <c r="D30" s="101">
        <v>500</v>
      </c>
      <c r="E30" s="378">
        <v>500</v>
      </c>
      <c r="F30" s="447">
        <f t="shared" si="0"/>
        <v>100</v>
      </c>
    </row>
    <row r="31" spans="1:6" ht="15" customHeight="1">
      <c r="A31" s="87"/>
      <c r="B31" s="13" t="s">
        <v>833</v>
      </c>
      <c r="C31" s="101">
        <v>150</v>
      </c>
      <c r="D31" s="101">
        <v>150</v>
      </c>
      <c r="E31" s="378">
        <v>150</v>
      </c>
      <c r="F31" s="447">
        <f t="shared" si="0"/>
        <v>100</v>
      </c>
    </row>
    <row r="32" spans="1:6" ht="15" customHeight="1">
      <c r="A32" s="87"/>
      <c r="B32" s="13" t="s">
        <v>964</v>
      </c>
      <c r="C32" s="101"/>
      <c r="D32" s="101">
        <v>100</v>
      </c>
      <c r="E32" s="378">
        <v>100</v>
      </c>
      <c r="F32" s="447">
        <f t="shared" si="0"/>
        <v>100</v>
      </c>
    </row>
    <row r="33" spans="1:6" ht="15" customHeight="1">
      <c r="A33" s="87"/>
      <c r="B33" s="13" t="s">
        <v>942</v>
      </c>
      <c r="C33" s="101"/>
      <c r="D33" s="101">
        <v>180</v>
      </c>
      <c r="E33" s="395">
        <v>180</v>
      </c>
      <c r="F33" s="447">
        <f t="shared" si="0"/>
        <v>100</v>
      </c>
    </row>
    <row r="34" spans="1:6" ht="15" customHeight="1">
      <c r="A34" s="85" t="s">
        <v>746</v>
      </c>
      <c r="B34" s="51" t="s">
        <v>676</v>
      </c>
      <c r="C34" s="121">
        <f>SUM(C35:C35)</f>
        <v>70037</v>
      </c>
      <c r="D34" s="121">
        <f>SUM(D35:D35)</f>
        <v>64800</v>
      </c>
      <c r="E34" s="454">
        <f>E35</f>
        <v>64500</v>
      </c>
      <c r="F34" s="448">
        <f t="shared" si="0"/>
        <v>99.53703703703704</v>
      </c>
    </row>
    <row r="35" spans="1:6" ht="15" customHeight="1">
      <c r="A35" s="87"/>
      <c r="B35" s="57" t="s">
        <v>677</v>
      </c>
      <c r="C35" s="123">
        <v>70037</v>
      </c>
      <c r="D35" s="123">
        <v>64800</v>
      </c>
      <c r="E35" s="303">
        <v>64500</v>
      </c>
      <c r="F35" s="449">
        <f t="shared" si="0"/>
        <v>99.53703703703704</v>
      </c>
    </row>
    <row r="36" spans="1:6" ht="15" customHeight="1">
      <c r="A36" s="85" t="s">
        <v>986</v>
      </c>
      <c r="B36" s="51" t="s">
        <v>676</v>
      </c>
      <c r="C36" s="121">
        <f>SUM(C37:C37)</f>
        <v>0</v>
      </c>
      <c r="D36" s="121">
        <f>SUM(D37:D37)</f>
        <v>520</v>
      </c>
      <c r="E36" s="453">
        <f>E37</f>
        <v>520</v>
      </c>
      <c r="F36" s="450">
        <f t="shared" si="0"/>
        <v>100</v>
      </c>
    </row>
    <row r="37" spans="1:6" ht="15" customHeight="1">
      <c r="A37" s="87"/>
      <c r="B37" s="57" t="s">
        <v>987</v>
      </c>
      <c r="C37" s="123">
        <v>0</v>
      </c>
      <c r="D37" s="123">
        <v>520</v>
      </c>
      <c r="E37" s="395">
        <v>520</v>
      </c>
      <c r="F37" s="447">
        <f t="shared" si="0"/>
        <v>100</v>
      </c>
    </row>
    <row r="38" spans="1:6" ht="15" customHeight="1">
      <c r="A38" s="85" t="s">
        <v>740</v>
      </c>
      <c r="B38" s="51" t="s">
        <v>678</v>
      </c>
      <c r="C38" s="121">
        <f>SUM(C39)</f>
        <v>190</v>
      </c>
      <c r="D38" s="121">
        <f>SUM(D39)</f>
        <v>0</v>
      </c>
      <c r="E38" s="454">
        <f>E39</f>
        <v>0</v>
      </c>
      <c r="F38" s="448">
        <v>0</v>
      </c>
    </row>
    <row r="39" spans="1:6" ht="15" customHeight="1">
      <c r="A39" s="87"/>
      <c r="B39" s="13" t="s">
        <v>679</v>
      </c>
      <c r="C39" s="127">
        <v>190</v>
      </c>
      <c r="D39" s="127">
        <v>0</v>
      </c>
      <c r="E39" s="303"/>
      <c r="F39" s="449">
        <v>0</v>
      </c>
    </row>
    <row r="40" spans="1:6" ht="15" customHeight="1">
      <c r="A40" s="235" t="s">
        <v>934</v>
      </c>
      <c r="B40" s="12" t="s">
        <v>935</v>
      </c>
      <c r="C40" s="125">
        <v>0</v>
      </c>
      <c r="D40" s="234">
        <v>357</v>
      </c>
      <c r="E40" s="453">
        <f>E41</f>
        <v>357</v>
      </c>
      <c r="F40" s="450">
        <f t="shared" si="0"/>
        <v>100</v>
      </c>
    </row>
    <row r="41" spans="1:6" ht="15" customHeight="1">
      <c r="A41" s="233"/>
      <c r="B41" s="17" t="s">
        <v>965</v>
      </c>
      <c r="C41" s="125"/>
      <c r="D41" s="125">
        <v>357</v>
      </c>
      <c r="E41" s="395">
        <v>357</v>
      </c>
      <c r="F41" s="447">
        <f t="shared" si="0"/>
        <v>100</v>
      </c>
    </row>
    <row r="42" spans="1:6" ht="15" customHeight="1">
      <c r="A42" s="87"/>
      <c r="B42" s="70" t="s">
        <v>532</v>
      </c>
      <c r="C42" s="146">
        <f>SUM(C11,C19,C21,C23,C34,C38)</f>
        <v>125437</v>
      </c>
      <c r="D42" s="146">
        <f>SUM(D11,D19,D21,D23,D34,D38,D40,D17,D36)</f>
        <v>188338</v>
      </c>
      <c r="E42" s="305">
        <f>E40+E38+E36+E34+E23+E21+E19+E17+E11</f>
        <v>185779</v>
      </c>
      <c r="F42" s="344">
        <f t="shared" si="0"/>
        <v>98.64127260563455</v>
      </c>
    </row>
    <row r="43" spans="1:6" ht="15" customHeight="1">
      <c r="A43" s="85" t="s">
        <v>835</v>
      </c>
      <c r="B43" s="202" t="s">
        <v>988</v>
      </c>
      <c r="C43" s="143"/>
      <c r="D43" s="121">
        <v>150</v>
      </c>
      <c r="E43" s="453">
        <f>E44</f>
        <v>150</v>
      </c>
      <c r="F43" s="450">
        <f t="shared" si="0"/>
        <v>100</v>
      </c>
    </row>
    <row r="44" spans="1:6" ht="15" customHeight="1">
      <c r="A44" s="90"/>
      <c r="B44" s="270" t="s">
        <v>1008</v>
      </c>
      <c r="C44" s="269"/>
      <c r="D44" s="269">
        <v>150</v>
      </c>
      <c r="E44" s="395">
        <v>150</v>
      </c>
      <c r="F44" s="447">
        <f t="shared" si="0"/>
        <v>100</v>
      </c>
    </row>
    <row r="45" spans="1:6" ht="15" customHeight="1">
      <c r="A45" s="87" t="s">
        <v>946</v>
      </c>
      <c r="B45" s="243" t="s">
        <v>836</v>
      </c>
      <c r="C45" s="240">
        <f>SUM(C46:C53)</f>
        <v>21000</v>
      </c>
      <c r="D45" s="245">
        <v>18411</v>
      </c>
      <c r="E45" s="454">
        <f>SUM(E46:E53)</f>
        <v>18411</v>
      </c>
      <c r="F45" s="448">
        <f t="shared" si="0"/>
        <v>100</v>
      </c>
    </row>
    <row r="46" spans="1:6" ht="15" customHeight="1">
      <c r="A46" s="87"/>
      <c r="B46" s="244" t="s">
        <v>322</v>
      </c>
      <c r="C46" s="149">
        <v>2900</v>
      </c>
      <c r="D46" s="149">
        <v>2463</v>
      </c>
      <c r="E46" s="455">
        <v>2463</v>
      </c>
      <c r="F46" s="451">
        <f t="shared" si="0"/>
        <v>100</v>
      </c>
    </row>
    <row r="47" spans="1:6" ht="15" customHeight="1">
      <c r="A47" s="87"/>
      <c r="B47" s="244" t="s">
        <v>837</v>
      </c>
      <c r="C47" s="149">
        <v>7800</v>
      </c>
      <c r="D47" s="149">
        <v>6621</v>
      </c>
      <c r="E47" s="303">
        <v>6621</v>
      </c>
      <c r="F47" s="451">
        <f t="shared" si="0"/>
        <v>100</v>
      </c>
    </row>
    <row r="48" spans="1:6" ht="15" customHeight="1">
      <c r="A48" s="87"/>
      <c r="B48" s="244" t="s">
        <v>838</v>
      </c>
      <c r="C48" s="149">
        <v>300</v>
      </c>
      <c r="D48" s="149">
        <v>300</v>
      </c>
      <c r="E48" s="303">
        <v>300</v>
      </c>
      <c r="F48" s="451">
        <f t="shared" si="0"/>
        <v>100</v>
      </c>
    </row>
    <row r="49" spans="1:6" ht="15" customHeight="1">
      <c r="A49" s="87"/>
      <c r="B49" s="244" t="s">
        <v>839</v>
      </c>
      <c r="C49" s="149">
        <v>4400</v>
      </c>
      <c r="D49" s="149">
        <v>4161</v>
      </c>
      <c r="E49" s="303">
        <v>4161</v>
      </c>
      <c r="F49" s="451">
        <f t="shared" si="0"/>
        <v>100</v>
      </c>
    </row>
    <row r="50" spans="1:6" ht="15" customHeight="1">
      <c r="A50" s="87"/>
      <c r="B50" s="244" t="s">
        <v>989</v>
      </c>
      <c r="C50" s="149">
        <v>3200</v>
      </c>
      <c r="D50" s="149">
        <v>3093</v>
      </c>
      <c r="E50" s="303">
        <v>3093</v>
      </c>
      <c r="F50" s="451">
        <f t="shared" si="0"/>
        <v>100</v>
      </c>
    </row>
    <row r="51" spans="1:6" ht="15" customHeight="1">
      <c r="A51" s="87"/>
      <c r="B51" s="244" t="s">
        <v>840</v>
      </c>
      <c r="C51" s="149">
        <v>1000</v>
      </c>
      <c r="D51" s="149">
        <v>1273</v>
      </c>
      <c r="E51" s="303">
        <v>1273</v>
      </c>
      <c r="F51" s="451">
        <f t="shared" si="0"/>
        <v>100</v>
      </c>
    </row>
    <row r="52" spans="1:6" ht="15" customHeight="1">
      <c r="A52" s="87"/>
      <c r="B52" s="244" t="s">
        <v>841</v>
      </c>
      <c r="C52" s="149">
        <v>600</v>
      </c>
      <c r="D52" s="149">
        <v>500</v>
      </c>
      <c r="E52" s="303">
        <v>500</v>
      </c>
      <c r="F52" s="451">
        <f t="shared" si="0"/>
        <v>100</v>
      </c>
    </row>
    <row r="53" spans="1:6" ht="15" customHeight="1">
      <c r="A53" s="87"/>
      <c r="B53" s="244" t="s">
        <v>842</v>
      </c>
      <c r="C53" s="126">
        <v>800</v>
      </c>
      <c r="D53" s="126">
        <v>0</v>
      </c>
      <c r="E53" s="303">
        <v>0</v>
      </c>
      <c r="F53" s="449">
        <v>0</v>
      </c>
    </row>
    <row r="54" spans="1:6" ht="15" customHeight="1">
      <c r="A54" s="85" t="s">
        <v>834</v>
      </c>
      <c r="B54" s="51" t="s">
        <v>512</v>
      </c>
      <c r="C54" s="185">
        <f>SUM(C55)</f>
        <v>1000</v>
      </c>
      <c r="D54" s="185">
        <f>SUM(D55)</f>
        <v>1354</v>
      </c>
      <c r="E54" s="453">
        <f>E55</f>
        <v>1354</v>
      </c>
      <c r="F54" s="450">
        <f t="shared" si="0"/>
        <v>100</v>
      </c>
    </row>
    <row r="55" spans="1:6" ht="15" customHeight="1">
      <c r="A55" s="90"/>
      <c r="B55" s="17" t="s">
        <v>568</v>
      </c>
      <c r="C55" s="124">
        <v>1000</v>
      </c>
      <c r="D55" s="124">
        <v>1354</v>
      </c>
      <c r="E55" s="395">
        <v>1354</v>
      </c>
      <c r="F55" s="447">
        <f t="shared" si="0"/>
        <v>100</v>
      </c>
    </row>
    <row r="56" spans="1:6" ht="15" customHeight="1">
      <c r="A56" s="91"/>
      <c r="B56" s="14" t="s">
        <v>532</v>
      </c>
      <c r="C56" s="103">
        <f>SUM(C42,C45,C54)</f>
        <v>147437</v>
      </c>
      <c r="D56" s="103">
        <f>SUM(D42,D45,D54,D43)</f>
        <v>208253</v>
      </c>
      <c r="E56" s="456">
        <f>SUM(E42,E45,E54,E43)</f>
        <v>205694</v>
      </c>
      <c r="F56" s="452">
        <f t="shared" si="0"/>
        <v>98.77120617710189</v>
      </c>
    </row>
    <row r="58" spans="1:3" ht="15.75">
      <c r="A58" s="4" t="s">
        <v>16</v>
      </c>
      <c r="B58" s="4"/>
      <c r="C58" s="4"/>
    </row>
    <row r="59" spans="1:3" ht="15.75">
      <c r="A59" s="4"/>
      <c r="B59" s="4"/>
      <c r="C59" s="4"/>
    </row>
    <row r="60" spans="1:6" ht="15.75">
      <c r="A60" s="875" t="s">
        <v>891</v>
      </c>
      <c r="B60" s="876"/>
      <c r="C60" s="875"/>
      <c r="D60" s="872"/>
      <c r="E60" s="872"/>
      <c r="F60" s="872"/>
    </row>
    <row r="61" spans="1:6" ht="15.75">
      <c r="A61" s="916" t="s">
        <v>1017</v>
      </c>
      <c r="B61" s="876"/>
      <c r="C61" s="876"/>
      <c r="D61" s="872"/>
      <c r="E61" s="872"/>
      <c r="F61" s="872"/>
    </row>
    <row r="62" spans="1:6" ht="15.75">
      <c r="A62" s="916" t="s">
        <v>659</v>
      </c>
      <c r="B62" s="876"/>
      <c r="C62" s="876"/>
      <c r="D62" s="872"/>
      <c r="E62" s="872"/>
      <c r="F62" s="872"/>
    </row>
    <row r="63" spans="1:3" ht="12.75">
      <c r="A63" s="5"/>
      <c r="B63" s="5"/>
      <c r="C63" s="5"/>
    </row>
    <row r="64" spans="1:6" ht="12.75">
      <c r="A64" s="5"/>
      <c r="B64" s="5"/>
      <c r="C64" s="5"/>
      <c r="E64" s="914" t="s">
        <v>1012</v>
      </c>
      <c r="F64" s="914"/>
    </row>
    <row r="65" spans="1:6" ht="15" customHeight="1">
      <c r="A65" s="60" t="s">
        <v>435</v>
      </c>
      <c r="B65" s="60" t="s">
        <v>436</v>
      </c>
      <c r="C65" s="860" t="s">
        <v>879</v>
      </c>
      <c r="D65" s="860" t="s">
        <v>968</v>
      </c>
      <c r="E65" s="917" t="s">
        <v>1009</v>
      </c>
      <c r="F65" s="885" t="s">
        <v>1010</v>
      </c>
    </row>
    <row r="66" spans="1:6" ht="27.75" customHeight="1">
      <c r="A66" s="62" t="s">
        <v>439</v>
      </c>
      <c r="B66" s="62"/>
      <c r="C66" s="918"/>
      <c r="D66" s="918"/>
      <c r="E66" s="917"/>
      <c r="F66" s="885"/>
    </row>
    <row r="67" spans="1:6" ht="15" customHeight="1">
      <c r="A67" s="99" t="s">
        <v>843</v>
      </c>
      <c r="B67" s="153" t="s">
        <v>669</v>
      </c>
      <c r="C67" s="154">
        <v>2500</v>
      </c>
      <c r="D67" s="154">
        <v>2702</v>
      </c>
      <c r="E67" s="457">
        <v>2702</v>
      </c>
      <c r="F67" s="436">
        <f>($E67/$D67)*100</f>
        <v>100</v>
      </c>
    </row>
    <row r="68" spans="1:6" ht="15" customHeight="1">
      <c r="A68" s="99" t="s">
        <v>944</v>
      </c>
      <c r="B68" s="153" t="s">
        <v>945</v>
      </c>
      <c r="C68" s="154"/>
      <c r="D68" s="154">
        <v>5910</v>
      </c>
      <c r="E68" s="457">
        <v>4636</v>
      </c>
      <c r="F68" s="436">
        <f aca="true" t="shared" si="1" ref="F68:F88">($E68/$D68)*100</f>
        <v>78.44331641285956</v>
      </c>
    </row>
    <row r="69" spans="1:6" ht="15" customHeight="1">
      <c r="A69" s="99" t="s">
        <v>844</v>
      </c>
      <c r="B69" s="55" t="s">
        <v>670</v>
      </c>
      <c r="C69" s="154">
        <v>500</v>
      </c>
      <c r="D69" s="154">
        <v>275</v>
      </c>
      <c r="E69" s="457">
        <v>275</v>
      </c>
      <c r="F69" s="436">
        <f t="shared" si="1"/>
        <v>100</v>
      </c>
    </row>
    <row r="70" spans="1:6" ht="15" customHeight="1">
      <c r="A70" s="96" t="s">
        <v>741</v>
      </c>
      <c r="B70" s="12" t="s">
        <v>536</v>
      </c>
      <c r="C70" s="147">
        <v>2200</v>
      </c>
      <c r="D70" s="147">
        <v>1751</v>
      </c>
      <c r="E70" s="457">
        <v>1751</v>
      </c>
      <c r="F70" s="436">
        <f t="shared" si="1"/>
        <v>100</v>
      </c>
    </row>
    <row r="71" spans="1:6" ht="15" customHeight="1">
      <c r="A71" s="85" t="s">
        <v>845</v>
      </c>
      <c r="B71" s="39" t="s">
        <v>671</v>
      </c>
      <c r="C71" s="156">
        <v>3150</v>
      </c>
      <c r="D71" s="156">
        <f>SUM(D72:D76)</f>
        <v>5766</v>
      </c>
      <c r="E71" s="463">
        <f>SUM(E72:E76)</f>
        <v>7068</v>
      </c>
      <c r="F71" s="712">
        <f t="shared" si="1"/>
        <v>122.58064516129032</v>
      </c>
    </row>
    <row r="72" spans="1:6" ht="15" customHeight="1">
      <c r="A72" s="87"/>
      <c r="B72" s="40" t="s">
        <v>852</v>
      </c>
      <c r="C72" s="149">
        <v>150</v>
      </c>
      <c r="D72" s="149">
        <v>150</v>
      </c>
      <c r="E72" s="458">
        <v>220</v>
      </c>
      <c r="F72" s="711">
        <f t="shared" si="1"/>
        <v>146.66666666666666</v>
      </c>
    </row>
    <row r="73" spans="1:6" ht="15" customHeight="1">
      <c r="A73" s="87"/>
      <c r="B73" s="40" t="s">
        <v>537</v>
      </c>
      <c r="C73" s="149">
        <v>2500</v>
      </c>
      <c r="D73" s="149">
        <v>3055</v>
      </c>
      <c r="E73" s="458">
        <v>3915</v>
      </c>
      <c r="F73" s="711">
        <f t="shared" si="1"/>
        <v>128.15057283142391</v>
      </c>
    </row>
    <row r="74" spans="1:6" ht="15" customHeight="1">
      <c r="A74" s="87"/>
      <c r="B74" s="40" t="s">
        <v>911</v>
      </c>
      <c r="C74" s="149"/>
      <c r="D74" s="149">
        <v>1101</v>
      </c>
      <c r="E74" s="458">
        <v>1257</v>
      </c>
      <c r="F74" s="711">
        <f t="shared" si="1"/>
        <v>114.16893732970028</v>
      </c>
    </row>
    <row r="75" spans="1:6" ht="15" customHeight="1">
      <c r="A75" s="87"/>
      <c r="B75" s="40" t="s">
        <v>912</v>
      </c>
      <c r="C75" s="149"/>
      <c r="D75" s="149">
        <v>960</v>
      </c>
      <c r="E75" s="458">
        <v>1186</v>
      </c>
      <c r="F75" s="711">
        <f t="shared" si="1"/>
        <v>123.54166666666666</v>
      </c>
    </row>
    <row r="76" spans="1:6" ht="15" customHeight="1">
      <c r="A76" s="90"/>
      <c r="B76" s="36" t="s">
        <v>534</v>
      </c>
      <c r="C76" s="126">
        <v>500</v>
      </c>
      <c r="D76" s="126">
        <v>500</v>
      </c>
      <c r="E76" s="459">
        <v>490</v>
      </c>
      <c r="F76" s="710">
        <f t="shared" si="1"/>
        <v>98</v>
      </c>
    </row>
    <row r="77" spans="1:6" ht="15" customHeight="1">
      <c r="A77" s="98" t="s">
        <v>846</v>
      </c>
      <c r="B77" s="17" t="s">
        <v>729</v>
      </c>
      <c r="C77" s="126">
        <v>500</v>
      </c>
      <c r="D77" s="298">
        <v>1534</v>
      </c>
      <c r="E77" s="457">
        <v>1528</v>
      </c>
      <c r="F77" s="436">
        <f t="shared" si="1"/>
        <v>99.60886571056062</v>
      </c>
    </row>
    <row r="78" spans="1:6" ht="15" customHeight="1">
      <c r="A78" s="99" t="s">
        <v>742</v>
      </c>
      <c r="B78" s="55" t="s">
        <v>847</v>
      </c>
      <c r="C78" s="154">
        <v>1200</v>
      </c>
      <c r="D78" s="460">
        <v>548</v>
      </c>
      <c r="E78" s="457">
        <v>548</v>
      </c>
      <c r="F78" s="436">
        <f t="shared" si="1"/>
        <v>100</v>
      </c>
    </row>
    <row r="79" spans="1:6" ht="15" customHeight="1">
      <c r="A79" s="99" t="s">
        <v>743</v>
      </c>
      <c r="B79" s="55" t="s">
        <v>672</v>
      </c>
      <c r="C79" s="154">
        <v>1500</v>
      </c>
      <c r="D79" s="460">
        <v>565</v>
      </c>
      <c r="E79" s="457">
        <v>564</v>
      </c>
      <c r="F79" s="436">
        <f t="shared" si="1"/>
        <v>99.82300884955752</v>
      </c>
    </row>
    <row r="80" spans="1:6" ht="15" customHeight="1">
      <c r="A80" s="99" t="s">
        <v>848</v>
      </c>
      <c r="B80" s="55" t="s">
        <v>849</v>
      </c>
      <c r="C80" s="154">
        <v>10500</v>
      </c>
      <c r="D80" s="460">
        <v>66337</v>
      </c>
      <c r="E80" s="457">
        <v>66338</v>
      </c>
      <c r="F80" s="436">
        <f t="shared" si="1"/>
        <v>100.00150745436183</v>
      </c>
    </row>
    <row r="81" spans="1:6" ht="15" customHeight="1">
      <c r="A81" s="99" t="s">
        <v>914</v>
      </c>
      <c r="B81" s="55" t="s">
        <v>915</v>
      </c>
      <c r="C81" s="154"/>
      <c r="D81" s="460">
        <v>108</v>
      </c>
      <c r="E81" s="457">
        <v>108</v>
      </c>
      <c r="F81" s="436">
        <f t="shared" si="1"/>
        <v>100</v>
      </c>
    </row>
    <row r="82" spans="1:6" ht="15" customHeight="1">
      <c r="A82" s="99" t="s">
        <v>850</v>
      </c>
      <c r="B82" s="55" t="s">
        <v>851</v>
      </c>
      <c r="C82" s="154">
        <v>1500</v>
      </c>
      <c r="D82" s="460">
        <v>12331</v>
      </c>
      <c r="E82" s="457">
        <v>12331</v>
      </c>
      <c r="F82" s="436">
        <f t="shared" si="1"/>
        <v>100</v>
      </c>
    </row>
    <row r="83" spans="1:6" ht="15" customHeight="1">
      <c r="A83" s="98" t="s">
        <v>916</v>
      </c>
      <c r="B83" s="17" t="s">
        <v>917</v>
      </c>
      <c r="C83" s="126"/>
      <c r="D83" s="298">
        <v>2563</v>
      </c>
      <c r="E83" s="457">
        <v>2563</v>
      </c>
      <c r="F83" s="436">
        <f t="shared" si="1"/>
        <v>100</v>
      </c>
    </row>
    <row r="84" spans="1:6" ht="15" customHeight="1">
      <c r="A84" s="98" t="s">
        <v>918</v>
      </c>
      <c r="B84" s="17" t="s">
        <v>919</v>
      </c>
      <c r="C84" s="126"/>
      <c r="D84" s="298">
        <v>138</v>
      </c>
      <c r="E84" s="457">
        <v>138</v>
      </c>
      <c r="F84" s="436">
        <f t="shared" si="1"/>
        <v>100</v>
      </c>
    </row>
    <row r="85" spans="1:6" ht="15" customHeight="1">
      <c r="A85" s="98" t="s">
        <v>920</v>
      </c>
      <c r="B85" s="17" t="s">
        <v>921</v>
      </c>
      <c r="C85" s="126"/>
      <c r="D85" s="298">
        <v>330</v>
      </c>
      <c r="E85" s="457">
        <v>330</v>
      </c>
      <c r="F85" s="436">
        <f t="shared" si="1"/>
        <v>100</v>
      </c>
    </row>
    <row r="86" spans="1:6" ht="15" customHeight="1">
      <c r="A86" s="99" t="s">
        <v>990</v>
      </c>
      <c r="B86" s="55" t="s">
        <v>847</v>
      </c>
      <c r="C86" s="154"/>
      <c r="D86" s="460">
        <v>260</v>
      </c>
      <c r="E86" s="457">
        <v>260</v>
      </c>
      <c r="F86" s="436">
        <f t="shared" si="1"/>
        <v>100</v>
      </c>
    </row>
    <row r="87" spans="1:6" ht="15" customHeight="1" thickBot="1">
      <c r="A87" s="97"/>
      <c r="B87" s="70" t="s">
        <v>630</v>
      </c>
      <c r="C87" s="152">
        <f>SUM(C67:C71,C77:C82)</f>
        <v>23550</v>
      </c>
      <c r="D87" s="461">
        <f>SUM(D67,D69,D70,D71,D77,D78,D79,D80,D81,D82,D83,D84,D85,D68,D86)</f>
        <v>101118</v>
      </c>
      <c r="E87" s="706">
        <f>SUM(E67,E69,E70,E71,E77,E78,E79,E80,E81,E82,E83,E84,E85,E68,E86)</f>
        <v>101140</v>
      </c>
      <c r="F87" s="707">
        <f t="shared" si="1"/>
        <v>100.02175675942956</v>
      </c>
    </row>
    <row r="88" spans="1:6" ht="15" customHeight="1" thickBot="1">
      <c r="A88" s="230"/>
      <c r="B88" s="231" t="s">
        <v>629</v>
      </c>
      <c r="C88" s="232">
        <f>SUM(C87)</f>
        <v>23550</v>
      </c>
      <c r="D88" s="462">
        <f>SUM(D87)</f>
        <v>101118</v>
      </c>
      <c r="E88" s="708">
        <f>SUM(E87)</f>
        <v>101140</v>
      </c>
      <c r="F88" s="709">
        <f t="shared" si="1"/>
        <v>100.02175675942956</v>
      </c>
    </row>
    <row r="89" spans="1:3" ht="12.75">
      <c r="A89" s="78"/>
      <c r="B89" s="77"/>
      <c r="C89" s="77"/>
    </row>
    <row r="90" spans="1:3" ht="12.75">
      <c r="A90" s="79"/>
      <c r="B90" s="79"/>
      <c r="C90" s="79"/>
    </row>
  </sheetData>
  <sheetProtection/>
  <mergeCells count="17">
    <mergeCell ref="A61:F61"/>
    <mergeCell ref="A62:F62"/>
    <mergeCell ref="E65:E66"/>
    <mergeCell ref="F65:F66"/>
    <mergeCell ref="E64:F64"/>
    <mergeCell ref="D65:D66"/>
    <mergeCell ref="C65:C66"/>
    <mergeCell ref="A60:F60"/>
    <mergeCell ref="A6:C6"/>
    <mergeCell ref="A3:F3"/>
    <mergeCell ref="E9:E10"/>
    <mergeCell ref="F9:F10"/>
    <mergeCell ref="A4:F4"/>
    <mergeCell ref="A5:F5"/>
    <mergeCell ref="E8:F8"/>
    <mergeCell ref="D9:D10"/>
    <mergeCell ref="C9:C10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9" r:id="rId1"/>
  <headerFooter alignWithMargins="0">
    <oddFooter>&amp;C&amp;P. oldal</oddFooter>
  </headerFooter>
  <rowBreaks count="1" manualBreakCount="1">
    <brk id="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SheetLayoutView="100" zoomScalePageLayoutView="0" workbookViewId="0" topLeftCell="A37">
      <selection activeCell="B46" sqref="B46"/>
    </sheetView>
  </sheetViews>
  <sheetFormatPr defaultColWidth="9.140625" defaultRowHeight="12.75"/>
  <cols>
    <col min="1" max="1" width="6.7109375" style="0" customWidth="1"/>
    <col min="2" max="2" width="46.00390625" style="0" customWidth="1"/>
    <col min="3" max="3" width="9.00390625" style="0" customWidth="1"/>
    <col min="4" max="4" width="8.57421875" style="0" customWidth="1"/>
    <col min="5" max="5" width="10.7109375" style="0" customWidth="1"/>
    <col min="6" max="6" width="7.8515625" style="0" customWidth="1"/>
    <col min="7" max="7" width="7.7109375" style="0" customWidth="1"/>
    <col min="8" max="8" width="10.140625" style="0" customWidth="1"/>
    <col min="12" max="12" width="10.421875" style="0" customWidth="1"/>
  </cols>
  <sheetData>
    <row r="1" spans="1:5" ht="15.75">
      <c r="A1" s="58" t="s">
        <v>18</v>
      </c>
      <c r="B1" s="58"/>
      <c r="C1" s="58"/>
      <c r="D1" s="58"/>
      <c r="E1" s="58"/>
    </row>
    <row r="2" spans="1:5" ht="15.75">
      <c r="A2" s="58"/>
      <c r="B2" s="58"/>
      <c r="C2" s="58"/>
      <c r="D2" s="58"/>
      <c r="E2" s="58"/>
    </row>
    <row r="3" spans="1:12" ht="15.75">
      <c r="A3" s="916" t="s">
        <v>470</v>
      </c>
      <c r="B3" s="876"/>
      <c r="C3" s="876"/>
      <c r="D3" s="876"/>
      <c r="E3" s="876"/>
      <c r="F3" s="872"/>
      <c r="G3" s="872"/>
      <c r="H3" s="872"/>
      <c r="I3" s="872"/>
      <c r="J3" s="872"/>
      <c r="K3" s="872"/>
      <c r="L3" s="872"/>
    </row>
    <row r="4" spans="1:12" ht="15.75">
      <c r="A4" s="916" t="s">
        <v>1017</v>
      </c>
      <c r="B4" s="876"/>
      <c r="C4" s="876"/>
      <c r="D4" s="876"/>
      <c r="E4" s="876"/>
      <c r="F4" s="872"/>
      <c r="G4" s="872"/>
      <c r="H4" s="872"/>
      <c r="I4" s="872"/>
      <c r="J4" s="872"/>
      <c r="K4" s="872"/>
      <c r="L4" s="872"/>
    </row>
    <row r="5" spans="1:12" ht="15.75">
      <c r="A5" s="916" t="s">
        <v>461</v>
      </c>
      <c r="B5" s="876"/>
      <c r="C5" s="876"/>
      <c r="D5" s="876"/>
      <c r="E5" s="876"/>
      <c r="F5" s="872"/>
      <c r="G5" s="872"/>
      <c r="H5" s="872"/>
      <c r="I5" s="872"/>
      <c r="J5" s="872"/>
      <c r="K5" s="872"/>
      <c r="L5" s="872"/>
    </row>
    <row r="6" spans="1:12" ht="15.75">
      <c r="A6" s="916" t="s">
        <v>3</v>
      </c>
      <c r="B6" s="876"/>
      <c r="C6" s="876"/>
      <c r="D6" s="876"/>
      <c r="E6" s="876"/>
      <c r="F6" s="872"/>
      <c r="G6" s="872"/>
      <c r="H6" s="872"/>
      <c r="I6" s="872"/>
      <c r="J6" s="872"/>
      <c r="K6" s="872"/>
      <c r="L6" s="872"/>
    </row>
    <row r="7" spans="1:12" ht="12.75">
      <c r="A7" s="5"/>
      <c r="B7" s="5"/>
      <c r="C7" s="5"/>
      <c r="D7" s="5"/>
      <c r="E7" s="5"/>
      <c r="J7" s="464"/>
      <c r="K7" s="464"/>
      <c r="L7" s="464"/>
    </row>
    <row r="8" spans="1:12" ht="12.75">
      <c r="A8" s="5"/>
      <c r="B8" s="5"/>
      <c r="C8" s="5"/>
      <c r="D8" s="5"/>
      <c r="E8" s="5"/>
      <c r="J8" s="914" t="s">
        <v>1012</v>
      </c>
      <c r="K8" s="914"/>
      <c r="L8" s="914"/>
    </row>
    <row r="9" spans="1:12" ht="12.75" customHeight="1">
      <c r="A9" s="60" t="s">
        <v>530</v>
      </c>
      <c r="B9" s="60" t="s">
        <v>436</v>
      </c>
      <c r="C9" s="63"/>
      <c r="D9" s="64" t="s">
        <v>878</v>
      </c>
      <c r="E9" s="65"/>
      <c r="F9" s="922" t="s">
        <v>969</v>
      </c>
      <c r="G9" s="897"/>
      <c r="H9" s="910"/>
      <c r="I9" s="852" t="s">
        <v>1009</v>
      </c>
      <c r="J9" s="853"/>
      <c r="K9" s="854"/>
      <c r="L9" s="847" t="s">
        <v>1010</v>
      </c>
    </row>
    <row r="10" spans="1:12" ht="12.75" customHeight="1">
      <c r="A10" s="62" t="s">
        <v>531</v>
      </c>
      <c r="B10" s="62"/>
      <c r="C10" s="66" t="s">
        <v>539</v>
      </c>
      <c r="D10" s="66" t="s">
        <v>540</v>
      </c>
      <c r="E10" s="66" t="s">
        <v>438</v>
      </c>
      <c r="F10" s="66" t="s">
        <v>539</v>
      </c>
      <c r="G10" s="66" t="s">
        <v>540</v>
      </c>
      <c r="H10" s="66" t="s">
        <v>438</v>
      </c>
      <c r="I10" s="66" t="s">
        <v>539</v>
      </c>
      <c r="J10" s="66" t="s">
        <v>540</v>
      </c>
      <c r="K10" s="66" t="s">
        <v>438</v>
      </c>
      <c r="L10" s="849"/>
    </row>
    <row r="11" spans="1:12" ht="12.75" customHeight="1">
      <c r="A11" s="112" t="s">
        <v>813</v>
      </c>
      <c r="B11" s="105" t="s">
        <v>814</v>
      </c>
      <c r="C11" s="114">
        <f aca="true" t="shared" si="0" ref="C11:J11">SUM(C12:C16)</f>
        <v>580</v>
      </c>
      <c r="D11" s="114">
        <f t="shared" si="0"/>
        <v>152</v>
      </c>
      <c r="E11" s="114">
        <f t="shared" si="0"/>
        <v>732</v>
      </c>
      <c r="F11" s="114">
        <f t="shared" si="0"/>
        <v>7903</v>
      </c>
      <c r="G11" s="114">
        <f t="shared" si="0"/>
        <v>1343</v>
      </c>
      <c r="H11" s="114">
        <f t="shared" si="0"/>
        <v>9246</v>
      </c>
      <c r="I11" s="465">
        <f t="shared" si="0"/>
        <v>8248</v>
      </c>
      <c r="J11" s="466">
        <f t="shared" si="0"/>
        <v>1442</v>
      </c>
      <c r="K11" s="465">
        <f>$I11+$J11</f>
        <v>9690</v>
      </c>
      <c r="L11" s="472">
        <f>($K11/$H11)*100</f>
        <v>104.80207657365348</v>
      </c>
    </row>
    <row r="12" spans="1:12" ht="12.75" customHeight="1">
      <c r="A12" s="113"/>
      <c r="B12" s="164" t="s">
        <v>943</v>
      </c>
      <c r="C12" s="165">
        <v>246</v>
      </c>
      <c r="D12" s="165">
        <v>66</v>
      </c>
      <c r="E12" s="165">
        <f>SUM(C12:D12)</f>
        <v>312</v>
      </c>
      <c r="F12" s="165">
        <v>1786</v>
      </c>
      <c r="G12" s="165">
        <v>480</v>
      </c>
      <c r="H12" s="165">
        <f aca="true" t="shared" si="1" ref="H12:H18">SUM(F12:G12)</f>
        <v>2266</v>
      </c>
      <c r="I12" s="320">
        <v>1928</v>
      </c>
      <c r="J12" s="155">
        <v>521</v>
      </c>
      <c r="K12" s="469">
        <f>$I12+$J12</f>
        <v>2449</v>
      </c>
      <c r="L12" s="473">
        <f>(K12/H12)*100</f>
        <v>108.07590467784642</v>
      </c>
    </row>
    <row r="13" spans="1:12" ht="12.75" customHeight="1">
      <c r="A13" s="113"/>
      <c r="B13" s="164" t="s">
        <v>815</v>
      </c>
      <c r="C13" s="165">
        <v>236</v>
      </c>
      <c r="D13" s="165">
        <v>64</v>
      </c>
      <c r="E13" s="165">
        <f>SUM(C13:D13)</f>
        <v>300</v>
      </c>
      <c r="F13" s="165">
        <v>236</v>
      </c>
      <c r="G13" s="165">
        <v>64</v>
      </c>
      <c r="H13" s="165">
        <f t="shared" si="1"/>
        <v>300</v>
      </c>
      <c r="I13" s="320">
        <v>277</v>
      </c>
      <c r="J13" s="155">
        <v>74</v>
      </c>
      <c r="K13" s="469">
        <f>$I13+$J13</f>
        <v>351</v>
      </c>
      <c r="L13" s="473">
        <f>($K12/$H13)*100</f>
        <v>816.3333333333334</v>
      </c>
    </row>
    <row r="14" spans="1:12" ht="12.75" customHeight="1">
      <c r="A14" s="113"/>
      <c r="B14" s="164" t="s">
        <v>913</v>
      </c>
      <c r="C14" s="165"/>
      <c r="D14" s="165"/>
      <c r="E14" s="165"/>
      <c r="F14" s="165">
        <v>5500</v>
      </c>
      <c r="G14" s="165">
        <v>700</v>
      </c>
      <c r="H14" s="165">
        <f t="shared" si="1"/>
        <v>6200</v>
      </c>
      <c r="I14" s="320">
        <v>5550</v>
      </c>
      <c r="J14" s="155">
        <v>716</v>
      </c>
      <c r="K14" s="469">
        <f aca="true" t="shared" si="2" ref="K14:K41">$I14+$J14</f>
        <v>6266</v>
      </c>
      <c r="L14" s="473">
        <f aca="true" t="shared" si="3" ref="L14:L41">($K14/$H14)*100</f>
        <v>101.06451612903227</v>
      </c>
    </row>
    <row r="15" spans="1:12" ht="12.75" customHeight="1">
      <c r="A15" s="113"/>
      <c r="B15" s="164" t="s">
        <v>985</v>
      </c>
      <c r="C15" s="165"/>
      <c r="D15" s="165"/>
      <c r="E15" s="165"/>
      <c r="F15" s="165">
        <v>283</v>
      </c>
      <c r="G15" s="165">
        <v>77</v>
      </c>
      <c r="H15" s="165">
        <f t="shared" si="1"/>
        <v>360</v>
      </c>
      <c r="I15" s="320">
        <v>283</v>
      </c>
      <c r="J15" s="155">
        <v>77</v>
      </c>
      <c r="K15" s="469">
        <f t="shared" si="2"/>
        <v>360</v>
      </c>
      <c r="L15" s="473">
        <f t="shared" si="3"/>
        <v>100</v>
      </c>
    </row>
    <row r="16" spans="1:12" ht="12.75" customHeight="1">
      <c r="A16" s="113"/>
      <c r="B16" s="164" t="s">
        <v>818</v>
      </c>
      <c r="C16" s="165">
        <v>98</v>
      </c>
      <c r="D16" s="165">
        <v>22</v>
      </c>
      <c r="E16" s="165">
        <f>SUM(C16:D16)</f>
        <v>120</v>
      </c>
      <c r="F16" s="165">
        <v>98</v>
      </c>
      <c r="G16" s="165">
        <v>22</v>
      </c>
      <c r="H16" s="165">
        <f t="shared" si="1"/>
        <v>120</v>
      </c>
      <c r="I16" s="467">
        <v>210</v>
      </c>
      <c r="J16" s="155">
        <v>54</v>
      </c>
      <c r="K16" s="470">
        <f t="shared" si="2"/>
        <v>264</v>
      </c>
      <c r="L16" s="474">
        <f t="shared" si="3"/>
        <v>220.00000000000003</v>
      </c>
    </row>
    <row r="17" spans="1:12" ht="12.75" customHeight="1">
      <c r="A17" s="160" t="s">
        <v>816</v>
      </c>
      <c r="B17" s="105" t="s">
        <v>817</v>
      </c>
      <c r="C17" s="168">
        <f>SUM(C18:C18)</f>
        <v>24200</v>
      </c>
      <c r="D17" s="119">
        <f>SUM(D18:D18)</f>
        <v>6531</v>
      </c>
      <c r="E17" s="119">
        <f>SUM(C17:D17)</f>
        <v>30731</v>
      </c>
      <c r="F17" s="168">
        <f>SUM(F18:F18)</f>
        <v>0</v>
      </c>
      <c r="G17" s="119">
        <f>SUM(G18:G18)</f>
        <v>0</v>
      </c>
      <c r="H17" s="119">
        <f t="shared" si="1"/>
        <v>0</v>
      </c>
      <c r="I17" s="466">
        <f>SUM(I18:I18)</f>
        <v>0</v>
      </c>
      <c r="J17" s="465">
        <f>SUM(J18:J18)</f>
        <v>0</v>
      </c>
      <c r="K17" s="465">
        <f t="shared" si="2"/>
        <v>0</v>
      </c>
      <c r="L17" s="472">
        <v>0</v>
      </c>
    </row>
    <row r="18" spans="1:12" ht="12.75" customHeight="1">
      <c r="A18" s="172"/>
      <c r="B18" s="184" t="s">
        <v>819</v>
      </c>
      <c r="C18" s="177">
        <v>24200</v>
      </c>
      <c r="D18" s="176">
        <v>6531</v>
      </c>
      <c r="E18" s="120">
        <f>SUM(C18:D18)</f>
        <v>30731</v>
      </c>
      <c r="F18" s="177">
        <v>0</v>
      </c>
      <c r="G18" s="176">
        <v>0</v>
      </c>
      <c r="H18" s="120">
        <f t="shared" si="1"/>
        <v>0</v>
      </c>
      <c r="I18" s="155"/>
      <c r="J18" s="467"/>
      <c r="K18" s="470">
        <f t="shared" si="2"/>
        <v>0</v>
      </c>
      <c r="L18" s="474">
        <v>0</v>
      </c>
    </row>
    <row r="19" spans="1:12" ht="12.75" customHeight="1">
      <c r="A19" s="113" t="s">
        <v>738</v>
      </c>
      <c r="B19" s="166" t="s">
        <v>673</v>
      </c>
      <c r="C19" s="167">
        <f>SUM(C20:C23)</f>
        <v>30287</v>
      </c>
      <c r="D19" s="167">
        <f>SUM(D20:D23)</f>
        <v>8177</v>
      </c>
      <c r="E19" s="167">
        <f>SUM(E20:E23)</f>
        <v>38464</v>
      </c>
      <c r="F19" s="167">
        <f>SUM(F20:F23)</f>
        <v>6507</v>
      </c>
      <c r="G19" s="167">
        <f>SUM(G20:G23)</f>
        <v>1662</v>
      </c>
      <c r="H19" s="167">
        <f>SUM(H20:H27)</f>
        <v>24883</v>
      </c>
      <c r="I19" s="465">
        <f>SUM(I20:I27)</f>
        <v>19700</v>
      </c>
      <c r="J19" s="466">
        <f>SUM(J20:J27)</f>
        <v>5183</v>
      </c>
      <c r="K19" s="465">
        <f t="shared" si="2"/>
        <v>24883</v>
      </c>
      <c r="L19" s="472">
        <f t="shared" si="3"/>
        <v>100</v>
      </c>
    </row>
    <row r="20" spans="1:12" ht="12.75" customHeight="1">
      <c r="A20" s="113"/>
      <c r="B20" s="83" t="s">
        <v>824</v>
      </c>
      <c r="C20" s="115">
        <v>10602</v>
      </c>
      <c r="D20" s="116">
        <v>2862</v>
      </c>
      <c r="E20" s="117">
        <f>SUM(C20:D20)</f>
        <v>13464</v>
      </c>
      <c r="F20" s="115">
        <v>681</v>
      </c>
      <c r="G20" s="116">
        <v>184</v>
      </c>
      <c r="H20" s="117">
        <f aca="true" t="shared" si="4" ref="H20:H29">SUM(F20:G20)</f>
        <v>865</v>
      </c>
      <c r="I20" s="320"/>
      <c r="J20" s="155"/>
      <c r="K20" s="469">
        <f t="shared" si="2"/>
        <v>0</v>
      </c>
      <c r="L20" s="473">
        <f t="shared" si="3"/>
        <v>0</v>
      </c>
    </row>
    <row r="21" spans="1:12" ht="12.75" customHeight="1">
      <c r="A21" s="113"/>
      <c r="B21" s="83" t="s">
        <v>895</v>
      </c>
      <c r="C21" s="115">
        <v>0</v>
      </c>
      <c r="D21" s="116">
        <v>0</v>
      </c>
      <c r="E21" s="117">
        <v>0</v>
      </c>
      <c r="F21" s="115">
        <v>5250</v>
      </c>
      <c r="G21" s="116">
        <v>1418</v>
      </c>
      <c r="H21" s="117">
        <f t="shared" si="4"/>
        <v>6668</v>
      </c>
      <c r="I21" s="320">
        <v>5250</v>
      </c>
      <c r="J21" s="155">
        <v>1418</v>
      </c>
      <c r="K21" s="469">
        <f t="shared" si="2"/>
        <v>6668</v>
      </c>
      <c r="L21" s="473">
        <f t="shared" si="3"/>
        <v>100</v>
      </c>
    </row>
    <row r="22" spans="1:12" ht="12.75" customHeight="1">
      <c r="A22" s="113"/>
      <c r="B22" s="83" t="s">
        <v>896</v>
      </c>
      <c r="C22" s="115"/>
      <c r="D22" s="116"/>
      <c r="E22" s="117"/>
      <c r="F22" s="115">
        <v>576</v>
      </c>
      <c r="G22" s="116">
        <v>60</v>
      </c>
      <c r="H22" s="117">
        <f t="shared" si="4"/>
        <v>636</v>
      </c>
      <c r="I22" s="320">
        <v>280</v>
      </c>
      <c r="J22" s="155">
        <v>76</v>
      </c>
      <c r="K22" s="469">
        <f t="shared" si="2"/>
        <v>356</v>
      </c>
      <c r="L22" s="473">
        <f t="shared" si="3"/>
        <v>55.9748427672956</v>
      </c>
    </row>
    <row r="23" spans="1:12" ht="12.75" customHeight="1">
      <c r="A23" s="113"/>
      <c r="B23" s="83" t="s">
        <v>825</v>
      </c>
      <c r="C23" s="115">
        <v>19685</v>
      </c>
      <c r="D23" s="116">
        <v>5315</v>
      </c>
      <c r="E23" s="117">
        <f>SUM(C23:D23)</f>
        <v>25000</v>
      </c>
      <c r="F23" s="115">
        <v>0</v>
      </c>
      <c r="G23" s="116">
        <v>0</v>
      </c>
      <c r="H23" s="117">
        <f t="shared" si="4"/>
        <v>0</v>
      </c>
      <c r="I23" s="320"/>
      <c r="J23" s="155"/>
      <c r="K23" s="469">
        <f t="shared" si="2"/>
        <v>0</v>
      </c>
      <c r="L23" s="473">
        <v>0</v>
      </c>
    </row>
    <row r="24" spans="1:12" ht="12.75" customHeight="1">
      <c r="A24" s="113"/>
      <c r="B24" s="83" t="s">
        <v>948</v>
      </c>
      <c r="C24" s="115"/>
      <c r="D24" s="116"/>
      <c r="E24" s="117"/>
      <c r="F24" s="115">
        <v>132</v>
      </c>
      <c r="G24" s="116">
        <v>36</v>
      </c>
      <c r="H24" s="117">
        <f t="shared" si="4"/>
        <v>168</v>
      </c>
      <c r="I24" s="320">
        <v>132</v>
      </c>
      <c r="J24" s="155">
        <v>36</v>
      </c>
      <c r="K24" s="469">
        <f t="shared" si="2"/>
        <v>168</v>
      </c>
      <c r="L24" s="473">
        <f t="shared" si="3"/>
        <v>100</v>
      </c>
    </row>
    <row r="25" spans="1:12" ht="12.75" customHeight="1">
      <c r="A25" s="113"/>
      <c r="B25" s="83" t="s">
        <v>939</v>
      </c>
      <c r="C25" s="115"/>
      <c r="D25" s="116"/>
      <c r="E25" s="117"/>
      <c r="F25" s="115">
        <v>4478</v>
      </c>
      <c r="G25" s="116">
        <v>1209</v>
      </c>
      <c r="H25" s="117">
        <f t="shared" si="4"/>
        <v>5687</v>
      </c>
      <c r="I25" s="320">
        <v>4478</v>
      </c>
      <c r="J25" s="155">
        <v>1209</v>
      </c>
      <c r="K25" s="469">
        <f t="shared" si="2"/>
        <v>5687</v>
      </c>
      <c r="L25" s="473">
        <f t="shared" si="3"/>
        <v>100</v>
      </c>
    </row>
    <row r="26" spans="1:12" ht="12.75" customHeight="1">
      <c r="A26" s="113"/>
      <c r="B26" s="83" t="s">
        <v>819</v>
      </c>
      <c r="C26" s="115"/>
      <c r="D26" s="116"/>
      <c r="E26" s="117"/>
      <c r="F26" s="115">
        <v>6050</v>
      </c>
      <c r="G26" s="116">
        <v>1634</v>
      </c>
      <c r="H26" s="117">
        <f t="shared" si="4"/>
        <v>7684</v>
      </c>
      <c r="I26" s="320">
        <v>6050</v>
      </c>
      <c r="J26" s="155">
        <v>1634</v>
      </c>
      <c r="K26" s="469">
        <f t="shared" si="2"/>
        <v>7684</v>
      </c>
      <c r="L26" s="473">
        <f t="shared" si="3"/>
        <v>100</v>
      </c>
    </row>
    <row r="27" spans="1:12" ht="12.75" customHeight="1">
      <c r="A27" s="113"/>
      <c r="B27" s="83" t="s">
        <v>949</v>
      </c>
      <c r="C27" s="115"/>
      <c r="D27" s="116"/>
      <c r="E27" s="117"/>
      <c r="F27" s="115">
        <v>2500</v>
      </c>
      <c r="G27" s="116">
        <v>675</v>
      </c>
      <c r="H27" s="117">
        <f t="shared" si="4"/>
        <v>3175</v>
      </c>
      <c r="I27" s="467">
        <v>3510</v>
      </c>
      <c r="J27" s="155">
        <v>810</v>
      </c>
      <c r="K27" s="470">
        <f t="shared" si="2"/>
        <v>4320</v>
      </c>
      <c r="L27" s="474">
        <f t="shared" si="3"/>
        <v>136.06299212598424</v>
      </c>
    </row>
    <row r="28" spans="1:12" ht="12.75" customHeight="1">
      <c r="A28" s="112" t="s">
        <v>975</v>
      </c>
      <c r="B28" s="105" t="s">
        <v>976</v>
      </c>
      <c r="C28" s="150"/>
      <c r="D28" s="222"/>
      <c r="E28" s="138"/>
      <c r="F28" s="118">
        <v>68</v>
      </c>
      <c r="G28" s="224">
        <v>18</v>
      </c>
      <c r="H28" s="236">
        <f t="shared" si="4"/>
        <v>86</v>
      </c>
      <c r="I28" s="466">
        <f>I29</f>
        <v>68</v>
      </c>
      <c r="J28" s="465">
        <f>J29</f>
        <v>18</v>
      </c>
      <c r="K28" s="465">
        <f t="shared" si="2"/>
        <v>86</v>
      </c>
      <c r="L28" s="472">
        <f t="shared" si="3"/>
        <v>100</v>
      </c>
    </row>
    <row r="29" spans="1:17" ht="12.75" customHeight="1">
      <c r="A29" s="113"/>
      <c r="B29" s="83" t="s">
        <v>977</v>
      </c>
      <c r="C29" s="115"/>
      <c r="D29" s="116"/>
      <c r="E29" s="117"/>
      <c r="F29" s="115">
        <v>68</v>
      </c>
      <c r="G29" s="116">
        <v>18</v>
      </c>
      <c r="H29" s="117">
        <f t="shared" si="4"/>
        <v>86</v>
      </c>
      <c r="I29" s="155">
        <v>68</v>
      </c>
      <c r="J29" s="467">
        <v>18</v>
      </c>
      <c r="K29" s="470">
        <v>86</v>
      </c>
      <c r="L29" s="475">
        <f t="shared" si="3"/>
        <v>100</v>
      </c>
      <c r="Q29" s="79"/>
    </row>
    <row r="30" spans="1:12" ht="12.75" customHeight="1">
      <c r="A30" s="160" t="s">
        <v>936</v>
      </c>
      <c r="B30" s="105" t="s">
        <v>937</v>
      </c>
      <c r="C30" s="150"/>
      <c r="D30" s="222"/>
      <c r="E30" s="138"/>
      <c r="F30" s="118">
        <v>570</v>
      </c>
      <c r="G30" s="224">
        <v>153</v>
      </c>
      <c r="H30" s="236">
        <f aca="true" t="shared" si="5" ref="H30:H35">SUM(F30:G30)</f>
        <v>723</v>
      </c>
      <c r="I30" s="465">
        <f>I31</f>
        <v>571</v>
      </c>
      <c r="J30" s="466">
        <f>J31</f>
        <v>153</v>
      </c>
      <c r="K30" s="465">
        <f t="shared" si="2"/>
        <v>724</v>
      </c>
      <c r="L30" s="472">
        <f t="shared" si="3"/>
        <v>100.13831258644537</v>
      </c>
    </row>
    <row r="31" spans="1:12" ht="12.75" customHeight="1">
      <c r="A31" s="172"/>
      <c r="B31" s="83" t="s">
        <v>938</v>
      </c>
      <c r="C31" s="115"/>
      <c r="D31" s="116"/>
      <c r="E31" s="117"/>
      <c r="F31" s="115">
        <v>570</v>
      </c>
      <c r="G31" s="116">
        <v>153</v>
      </c>
      <c r="H31" s="117">
        <f t="shared" si="5"/>
        <v>723</v>
      </c>
      <c r="I31" s="467">
        <v>571</v>
      </c>
      <c r="J31" s="155">
        <v>153</v>
      </c>
      <c r="K31" s="470">
        <f t="shared" si="2"/>
        <v>724</v>
      </c>
      <c r="L31" s="474">
        <f t="shared" si="3"/>
        <v>100.13831258644537</v>
      </c>
    </row>
    <row r="32" spans="1:12" ht="12.75" customHeight="1">
      <c r="A32" s="160" t="s">
        <v>978</v>
      </c>
      <c r="B32" s="105" t="s">
        <v>983</v>
      </c>
      <c r="C32" s="150"/>
      <c r="D32" s="222"/>
      <c r="E32" s="138"/>
      <c r="F32" s="118">
        <v>288</v>
      </c>
      <c r="G32" s="224">
        <v>78</v>
      </c>
      <c r="H32" s="236">
        <f t="shared" si="5"/>
        <v>366</v>
      </c>
      <c r="I32" s="466">
        <f>I33</f>
        <v>288</v>
      </c>
      <c r="J32" s="465">
        <f>J33</f>
        <v>78</v>
      </c>
      <c r="K32" s="465">
        <f t="shared" si="2"/>
        <v>366</v>
      </c>
      <c r="L32" s="476">
        <f t="shared" si="3"/>
        <v>100</v>
      </c>
    </row>
    <row r="33" spans="1:12" ht="12.75" customHeight="1">
      <c r="A33" s="215"/>
      <c r="B33" s="83" t="s">
        <v>164</v>
      </c>
      <c r="C33" s="115"/>
      <c r="D33" s="116"/>
      <c r="E33" s="117"/>
      <c r="F33" s="115">
        <v>288</v>
      </c>
      <c r="G33" s="116">
        <v>78</v>
      </c>
      <c r="H33" s="117">
        <f t="shared" si="5"/>
        <v>366</v>
      </c>
      <c r="I33" s="155">
        <v>288</v>
      </c>
      <c r="J33" s="467">
        <v>78</v>
      </c>
      <c r="K33" s="470">
        <f t="shared" si="2"/>
        <v>366</v>
      </c>
      <c r="L33" s="473">
        <f t="shared" si="3"/>
        <v>100</v>
      </c>
    </row>
    <row r="34" spans="1:12" ht="12.75" customHeight="1">
      <c r="A34" s="160" t="s">
        <v>981</v>
      </c>
      <c r="B34" s="105" t="s">
        <v>982</v>
      </c>
      <c r="C34" s="150"/>
      <c r="D34" s="222"/>
      <c r="E34" s="138"/>
      <c r="F34" s="118">
        <v>2980</v>
      </c>
      <c r="G34" s="224">
        <v>805</v>
      </c>
      <c r="H34" s="119">
        <f t="shared" si="5"/>
        <v>3785</v>
      </c>
      <c r="I34" s="465">
        <f>I35</f>
        <v>2980</v>
      </c>
      <c r="J34" s="466">
        <f>J35</f>
        <v>805</v>
      </c>
      <c r="K34" s="465">
        <f t="shared" si="2"/>
        <v>3785</v>
      </c>
      <c r="L34" s="472">
        <f t="shared" si="3"/>
        <v>100</v>
      </c>
    </row>
    <row r="35" spans="1:12" ht="12.75" customHeight="1">
      <c r="A35" s="172"/>
      <c r="B35" s="92" t="s">
        <v>993</v>
      </c>
      <c r="C35" s="173"/>
      <c r="D35" s="223"/>
      <c r="E35" s="120"/>
      <c r="F35" s="173">
        <v>2980</v>
      </c>
      <c r="G35" s="223">
        <v>805</v>
      </c>
      <c r="H35" s="120">
        <f t="shared" si="5"/>
        <v>3785</v>
      </c>
      <c r="I35" s="467">
        <v>2980</v>
      </c>
      <c r="J35" s="155">
        <v>805</v>
      </c>
      <c r="K35" s="470">
        <f t="shared" si="2"/>
        <v>3785</v>
      </c>
      <c r="L35" s="474">
        <f t="shared" si="3"/>
        <v>100</v>
      </c>
    </row>
    <row r="36" spans="1:12" ht="12.75" customHeight="1">
      <c r="A36" s="160" t="s">
        <v>946</v>
      </c>
      <c r="B36" s="105" t="s">
        <v>836</v>
      </c>
      <c r="C36" s="150"/>
      <c r="D36" s="150"/>
      <c r="E36" s="138"/>
      <c r="F36" s="118">
        <v>280</v>
      </c>
      <c r="G36" s="224">
        <v>79</v>
      </c>
      <c r="H36" s="119">
        <v>369</v>
      </c>
      <c r="I36" s="466">
        <f>SUM(I37:I38)</f>
        <v>291</v>
      </c>
      <c r="J36" s="465">
        <f>SUM(J37:J38)</f>
        <v>78</v>
      </c>
      <c r="K36" s="465">
        <f t="shared" si="2"/>
        <v>369</v>
      </c>
      <c r="L36" s="476">
        <f t="shared" si="3"/>
        <v>100</v>
      </c>
    </row>
    <row r="37" spans="1:12" ht="12.75" customHeight="1">
      <c r="A37" s="215"/>
      <c r="B37" s="164" t="s">
        <v>994</v>
      </c>
      <c r="C37" s="115"/>
      <c r="D37" s="115"/>
      <c r="E37" s="117"/>
      <c r="F37" s="165">
        <v>290</v>
      </c>
      <c r="G37" s="239">
        <v>79</v>
      </c>
      <c r="H37" s="197">
        <v>369</v>
      </c>
      <c r="I37" s="155">
        <v>291</v>
      </c>
      <c r="J37" s="320">
        <v>78</v>
      </c>
      <c r="K37" s="469">
        <f t="shared" si="2"/>
        <v>369</v>
      </c>
      <c r="L37" s="473">
        <f t="shared" si="3"/>
        <v>100</v>
      </c>
    </row>
    <row r="38" spans="1:12" ht="12.75" customHeight="1">
      <c r="A38" s="172"/>
      <c r="B38" s="92" t="s">
        <v>947</v>
      </c>
      <c r="C38" s="173"/>
      <c r="D38" s="173"/>
      <c r="E38" s="120"/>
      <c r="F38" s="173">
        <v>0</v>
      </c>
      <c r="G38" s="223">
        <v>0</v>
      </c>
      <c r="H38" s="120">
        <v>0</v>
      </c>
      <c r="I38" s="155"/>
      <c r="J38" s="467"/>
      <c r="K38" s="470">
        <f t="shared" si="2"/>
        <v>0</v>
      </c>
      <c r="L38" s="473">
        <v>0</v>
      </c>
    </row>
    <row r="39" spans="1:12" ht="12.75" customHeight="1">
      <c r="A39" s="215" t="s">
        <v>984</v>
      </c>
      <c r="B39" s="166" t="s">
        <v>512</v>
      </c>
      <c r="C39" s="115"/>
      <c r="D39" s="115"/>
      <c r="E39" s="117"/>
      <c r="F39" s="216">
        <v>80</v>
      </c>
      <c r="G39" s="238">
        <v>22</v>
      </c>
      <c r="H39" s="167">
        <v>102</v>
      </c>
      <c r="I39" s="465">
        <f>I40</f>
        <v>80</v>
      </c>
      <c r="J39" s="466">
        <f>J40</f>
        <v>22</v>
      </c>
      <c r="K39" s="465">
        <f t="shared" si="2"/>
        <v>102</v>
      </c>
      <c r="L39" s="472">
        <f t="shared" si="3"/>
        <v>100</v>
      </c>
    </row>
    <row r="40" spans="1:12" ht="12.75" customHeight="1">
      <c r="A40" s="172"/>
      <c r="B40" s="242" t="s">
        <v>995</v>
      </c>
      <c r="C40" s="173"/>
      <c r="D40" s="173"/>
      <c r="E40" s="120"/>
      <c r="F40" s="173">
        <v>80</v>
      </c>
      <c r="G40" s="223">
        <v>22</v>
      </c>
      <c r="H40" s="120">
        <v>102</v>
      </c>
      <c r="I40" s="320">
        <v>80</v>
      </c>
      <c r="J40" s="155">
        <v>22</v>
      </c>
      <c r="K40" s="470">
        <v>102</v>
      </c>
      <c r="L40" s="474">
        <f t="shared" si="3"/>
        <v>100</v>
      </c>
    </row>
    <row r="41" spans="1:12" ht="12.75">
      <c r="A41" s="172"/>
      <c r="B41" s="225" t="s">
        <v>666</v>
      </c>
      <c r="C41" s="226">
        <f>SUM(C11,C17,C19)</f>
        <v>55067</v>
      </c>
      <c r="D41" s="226">
        <f>SUM(D11,D17,D19)</f>
        <v>14860</v>
      </c>
      <c r="E41" s="226">
        <f>SUM(E11,E17,E19)</f>
        <v>69927</v>
      </c>
      <c r="F41" s="226">
        <f>SUM(F11,F17,F19,F28,F30,F32,F34,F36,F39)</f>
        <v>18676</v>
      </c>
      <c r="G41" s="226">
        <f>SUM(G11,G17,G19,G28,G30,G32,G34,G36,G39)</f>
        <v>4160</v>
      </c>
      <c r="H41" s="226">
        <f>SUM(H11,H17,H19,H28,H30,H32,H34,H36,H39)</f>
        <v>39560</v>
      </c>
      <c r="I41" s="468">
        <f>I11+I17+I19+I28+I30+I32+I34+I36+I39</f>
        <v>32226</v>
      </c>
      <c r="J41" s="468">
        <f>J11+J17+J19+J28+J30+J32+J34+J36+J39</f>
        <v>7779</v>
      </c>
      <c r="K41" s="471">
        <f t="shared" si="2"/>
        <v>40005</v>
      </c>
      <c r="L41" s="477">
        <f t="shared" si="3"/>
        <v>101.12487360970677</v>
      </c>
    </row>
    <row r="42" spans="1:5" ht="12.75">
      <c r="A42" s="110"/>
      <c r="B42" s="111"/>
      <c r="C42" s="111"/>
      <c r="D42" s="111"/>
      <c r="E42" s="111"/>
    </row>
    <row r="43" spans="1:5" ht="12.75">
      <c r="A43" s="110"/>
      <c r="B43" s="111"/>
      <c r="C43" s="111"/>
      <c r="D43" s="111"/>
      <c r="E43" s="111"/>
    </row>
    <row r="44" spans="1:5" ht="12.75">
      <c r="A44" s="110"/>
      <c r="B44" s="111"/>
      <c r="C44" s="111"/>
      <c r="D44" s="111"/>
      <c r="E44" s="111"/>
    </row>
    <row r="45" spans="1:5" ht="12.75">
      <c r="A45" s="110"/>
      <c r="B45" s="111"/>
      <c r="C45" s="111"/>
      <c r="D45" s="111"/>
      <c r="E45" s="111"/>
    </row>
    <row r="46" spans="1:12" ht="15.75">
      <c r="A46" s="520" t="s">
        <v>19</v>
      </c>
      <c r="B46" s="521"/>
      <c r="C46" s="521"/>
      <c r="D46" s="521"/>
      <c r="E46" s="521"/>
      <c r="F46" s="522"/>
      <c r="G46" s="522"/>
      <c r="H46" s="522"/>
      <c r="I46" s="522"/>
      <c r="J46" s="522"/>
      <c r="K46" s="522"/>
      <c r="L46" s="522"/>
    </row>
    <row r="47" spans="1:12" ht="15.75">
      <c r="A47" s="523"/>
      <c r="B47" s="521"/>
      <c r="C47" s="521"/>
      <c r="D47" s="521"/>
      <c r="E47" s="521"/>
      <c r="F47" s="522"/>
      <c r="G47" s="522"/>
      <c r="H47" s="522"/>
      <c r="I47" s="522"/>
      <c r="J47" s="522"/>
      <c r="K47" s="522"/>
      <c r="L47" s="522"/>
    </row>
    <row r="48" spans="1:12" ht="15.75">
      <c r="A48" s="919" t="s">
        <v>470</v>
      </c>
      <c r="B48" s="920"/>
      <c r="C48" s="920"/>
      <c r="D48" s="920"/>
      <c r="E48" s="920"/>
      <c r="F48" s="920"/>
      <c r="G48" s="920"/>
      <c r="H48" s="920"/>
      <c r="I48" s="920"/>
      <c r="J48" s="920"/>
      <c r="K48" s="920"/>
      <c r="L48" s="921"/>
    </row>
    <row r="49" spans="1:12" ht="15.75">
      <c r="A49" s="919" t="s">
        <v>1017</v>
      </c>
      <c r="B49" s="920"/>
      <c r="C49" s="920"/>
      <c r="D49" s="920"/>
      <c r="E49" s="920"/>
      <c r="F49" s="921"/>
      <c r="G49" s="921"/>
      <c r="H49" s="921"/>
      <c r="I49" s="921"/>
      <c r="J49" s="921"/>
      <c r="K49" s="921"/>
      <c r="L49" s="921"/>
    </row>
    <row r="50" spans="1:12" ht="15.75">
      <c r="A50" s="919" t="s">
        <v>461</v>
      </c>
      <c r="B50" s="920"/>
      <c r="C50" s="920"/>
      <c r="D50" s="920"/>
      <c r="E50" s="920"/>
      <c r="F50" s="921"/>
      <c r="G50" s="921"/>
      <c r="H50" s="921"/>
      <c r="I50" s="921"/>
      <c r="J50" s="921"/>
      <c r="K50" s="921"/>
      <c r="L50" s="921"/>
    </row>
    <row r="51" spans="1:12" ht="15.75">
      <c r="A51" s="919" t="s">
        <v>880</v>
      </c>
      <c r="B51" s="920"/>
      <c r="C51" s="920"/>
      <c r="D51" s="920"/>
      <c r="E51" s="920"/>
      <c r="F51" s="921"/>
      <c r="G51" s="921"/>
      <c r="H51" s="921"/>
      <c r="I51" s="921"/>
      <c r="J51" s="921"/>
      <c r="K51" s="921"/>
      <c r="L51" s="921"/>
    </row>
    <row r="52" spans="1:12" ht="15.75">
      <c r="A52" s="524"/>
      <c r="B52" s="525"/>
      <c r="C52" s="525"/>
      <c r="D52" s="525"/>
      <c r="E52" s="525"/>
      <c r="F52" s="526"/>
      <c r="G52" s="526"/>
      <c r="H52" s="526"/>
      <c r="I52" s="526"/>
      <c r="J52" s="526"/>
      <c r="K52" s="526"/>
      <c r="L52" s="526"/>
    </row>
    <row r="53" spans="1:12" ht="12.75">
      <c r="A53" s="478"/>
      <c r="B53" s="518"/>
      <c r="C53" s="478"/>
      <c r="D53" s="478"/>
      <c r="E53" s="478"/>
      <c r="F53" s="330"/>
      <c r="G53" s="330"/>
      <c r="H53" s="330"/>
      <c r="I53" s="330"/>
      <c r="J53" s="914" t="s">
        <v>1012</v>
      </c>
      <c r="K53" s="914"/>
      <c r="L53" s="914"/>
    </row>
    <row r="54" spans="1:12" s="79" customFormat="1" ht="12.75">
      <c r="A54" s="108" t="s">
        <v>530</v>
      </c>
      <c r="B54" s="108" t="s">
        <v>436</v>
      </c>
      <c r="C54" s="479"/>
      <c r="D54" s="205" t="s">
        <v>878</v>
      </c>
      <c r="E54" s="480"/>
      <c r="F54" s="479"/>
      <c r="G54" s="205" t="s">
        <v>970</v>
      </c>
      <c r="H54" s="480"/>
      <c r="I54" s="852" t="s">
        <v>1009</v>
      </c>
      <c r="J54" s="853"/>
      <c r="K54" s="854"/>
      <c r="L54" s="847" t="s">
        <v>1010</v>
      </c>
    </row>
    <row r="55" spans="1:12" ht="12.75">
      <c r="A55" s="210" t="s">
        <v>531</v>
      </c>
      <c r="B55" s="210"/>
      <c r="C55" s="108" t="s">
        <v>539</v>
      </c>
      <c r="D55" s="108" t="s">
        <v>540</v>
      </c>
      <c r="E55" s="108" t="s">
        <v>438</v>
      </c>
      <c r="F55" s="108" t="s">
        <v>539</v>
      </c>
      <c r="G55" s="108" t="s">
        <v>540</v>
      </c>
      <c r="H55" s="108" t="s">
        <v>438</v>
      </c>
      <c r="I55" s="212" t="s">
        <v>539</v>
      </c>
      <c r="J55" s="212" t="s">
        <v>540</v>
      </c>
      <c r="K55" s="212" t="s">
        <v>438</v>
      </c>
      <c r="L55" s="849"/>
    </row>
    <row r="56" spans="1:12" ht="12.75">
      <c r="A56" s="481" t="s">
        <v>897</v>
      </c>
      <c r="B56" s="482" t="s">
        <v>898</v>
      </c>
      <c r="C56" s="483"/>
      <c r="D56" s="483"/>
      <c r="E56" s="483"/>
      <c r="F56" s="484">
        <v>2065</v>
      </c>
      <c r="G56" s="484">
        <v>558</v>
      </c>
      <c r="H56" s="484">
        <v>2623</v>
      </c>
      <c r="I56" s="302">
        <f>I57</f>
        <v>2065</v>
      </c>
      <c r="J56" s="453">
        <f>J57</f>
        <v>558</v>
      </c>
      <c r="K56" s="485">
        <f>$I56+$J56</f>
        <v>2623</v>
      </c>
      <c r="L56" s="798">
        <f>($K56/$H56)*100</f>
        <v>100</v>
      </c>
    </row>
    <row r="57" spans="1:12" ht="12.75">
      <c r="A57" s="207"/>
      <c r="B57" s="486" t="s">
        <v>899</v>
      </c>
      <c r="C57" s="487"/>
      <c r="D57" s="487"/>
      <c r="E57" s="487"/>
      <c r="F57" s="488">
        <v>2065</v>
      </c>
      <c r="G57" s="488">
        <v>558</v>
      </c>
      <c r="H57" s="488">
        <v>2623</v>
      </c>
      <c r="I57" s="489">
        <v>2065</v>
      </c>
      <c r="J57" s="490">
        <v>558</v>
      </c>
      <c r="K57" s="336">
        <f aca="true" t="shared" si="6" ref="K57:K73">$I57+$J57</f>
        <v>2623</v>
      </c>
      <c r="L57" s="710">
        <f aca="true" t="shared" si="7" ref="L57:L73">($K57/$H57)*100</f>
        <v>100</v>
      </c>
    </row>
    <row r="58" spans="1:12" ht="12.75">
      <c r="A58" s="492" t="s">
        <v>820</v>
      </c>
      <c r="B58" s="493" t="s">
        <v>821</v>
      </c>
      <c r="C58" s="494">
        <f>SUM(C60)</f>
        <v>6495</v>
      </c>
      <c r="D58" s="494">
        <f>SUM(D60)</f>
        <v>1754</v>
      </c>
      <c r="E58" s="494">
        <f>SUM(E60)</f>
        <v>8249</v>
      </c>
      <c r="F58" s="494">
        <f>SUM(F59:F60)</f>
        <v>8804</v>
      </c>
      <c r="G58" s="494">
        <f>SUM(G59:G60)</f>
        <v>2218</v>
      </c>
      <c r="H58" s="494">
        <f>SUM(H59:H60)</f>
        <v>11022</v>
      </c>
      <c r="I58" s="495">
        <f>SUM(I59:I60)</f>
        <v>8679</v>
      </c>
      <c r="J58" s="496">
        <f>SUM(J59:J60)</f>
        <v>2344</v>
      </c>
      <c r="K58" s="495">
        <f t="shared" si="6"/>
        <v>11023</v>
      </c>
      <c r="L58" s="798">
        <f t="shared" si="7"/>
        <v>100.0090727635638</v>
      </c>
    </row>
    <row r="59" spans="1:12" ht="12.75">
      <c r="A59" s="497"/>
      <c r="B59" s="498" t="s">
        <v>900</v>
      </c>
      <c r="C59" s="494"/>
      <c r="D59" s="494"/>
      <c r="E59" s="499"/>
      <c r="F59" s="500">
        <v>1719</v>
      </c>
      <c r="G59" s="500">
        <v>464</v>
      </c>
      <c r="H59" s="501">
        <f>SUM(F59:G59)</f>
        <v>2183</v>
      </c>
      <c r="I59" s="346">
        <v>2184</v>
      </c>
      <c r="J59" s="378">
        <v>590</v>
      </c>
      <c r="K59" s="346">
        <f t="shared" si="6"/>
        <v>2774</v>
      </c>
      <c r="L59" s="711">
        <f t="shared" si="7"/>
        <v>127.07283554741183</v>
      </c>
    </row>
    <row r="60" spans="1:12" ht="12.75">
      <c r="A60" s="210"/>
      <c r="B60" s="170" t="s">
        <v>822</v>
      </c>
      <c r="C60" s="500">
        <v>6495</v>
      </c>
      <c r="D60" s="500">
        <v>1754</v>
      </c>
      <c r="E60" s="502">
        <f>SUM(C60:D60)</f>
        <v>8249</v>
      </c>
      <c r="F60" s="500">
        <v>7085</v>
      </c>
      <c r="G60" s="500">
        <v>1754</v>
      </c>
      <c r="H60" s="502">
        <f>SUM(F60:G60)</f>
        <v>8839</v>
      </c>
      <c r="I60" s="346">
        <v>6495</v>
      </c>
      <c r="J60" s="378">
        <v>1754</v>
      </c>
      <c r="K60" s="346">
        <f t="shared" si="6"/>
        <v>8249</v>
      </c>
      <c r="L60" s="710">
        <f t="shared" si="7"/>
        <v>93.32503676886526</v>
      </c>
    </row>
    <row r="61" spans="1:12" ht="12.75">
      <c r="A61" s="492" t="s">
        <v>747</v>
      </c>
      <c r="B61" s="493" t="s">
        <v>732</v>
      </c>
      <c r="C61" s="503">
        <f aca="true" t="shared" si="8" ref="C61:H61">SUM(C62:C63)</f>
        <v>8937</v>
      </c>
      <c r="D61" s="503">
        <f t="shared" si="8"/>
        <v>2413</v>
      </c>
      <c r="E61" s="503">
        <f t="shared" si="8"/>
        <v>11350</v>
      </c>
      <c r="F61" s="503">
        <f t="shared" si="8"/>
        <v>0</v>
      </c>
      <c r="G61" s="503">
        <f t="shared" si="8"/>
        <v>0</v>
      </c>
      <c r="H61" s="503">
        <f t="shared" si="8"/>
        <v>0</v>
      </c>
      <c r="I61" s="302">
        <f>SUM(I62:I63)</f>
        <v>0</v>
      </c>
      <c r="J61" s="453">
        <f>SUM(J62:J63)</f>
        <v>0</v>
      </c>
      <c r="K61" s="485">
        <f t="shared" si="6"/>
        <v>0</v>
      </c>
      <c r="L61" s="798">
        <v>0</v>
      </c>
    </row>
    <row r="62" spans="1:12" ht="12.75">
      <c r="A62" s="497"/>
      <c r="B62" s="498" t="s">
        <v>823</v>
      </c>
      <c r="C62" s="500">
        <v>5000</v>
      </c>
      <c r="D62" s="500">
        <v>1350</v>
      </c>
      <c r="E62" s="501">
        <f>SUM(C62:D62)</f>
        <v>6350</v>
      </c>
      <c r="F62" s="500">
        <v>0</v>
      </c>
      <c r="G62" s="500">
        <v>0</v>
      </c>
      <c r="H62" s="501">
        <f>SUM(F62:G62)</f>
        <v>0</v>
      </c>
      <c r="I62" s="303"/>
      <c r="J62" s="378"/>
      <c r="K62" s="396">
        <f t="shared" si="6"/>
        <v>0</v>
      </c>
      <c r="L62" s="711">
        <v>0</v>
      </c>
    </row>
    <row r="63" spans="1:12" ht="12.75">
      <c r="A63" s="210"/>
      <c r="B63" s="170" t="s">
        <v>694</v>
      </c>
      <c r="C63" s="500">
        <v>3937</v>
      </c>
      <c r="D63" s="500">
        <v>1063</v>
      </c>
      <c r="E63" s="502">
        <f>SUM(C63:D63)</f>
        <v>5000</v>
      </c>
      <c r="F63" s="500">
        <v>0</v>
      </c>
      <c r="G63" s="500">
        <v>0</v>
      </c>
      <c r="H63" s="502">
        <f>SUM(F63:G63)</f>
        <v>0</v>
      </c>
      <c r="I63" s="304"/>
      <c r="J63" s="395"/>
      <c r="K63" s="336">
        <f t="shared" si="6"/>
        <v>0</v>
      </c>
      <c r="L63" s="710">
        <v>0</v>
      </c>
    </row>
    <row r="64" spans="1:12" ht="12.75">
      <c r="A64" s="504" t="s">
        <v>748</v>
      </c>
      <c r="B64" s="171" t="s">
        <v>733</v>
      </c>
      <c r="C64" s="503">
        <f aca="true" t="shared" si="9" ref="C64:H66">SUM(C65)</f>
        <v>1575</v>
      </c>
      <c r="D64" s="503">
        <f t="shared" si="9"/>
        <v>425</v>
      </c>
      <c r="E64" s="503">
        <f t="shared" si="9"/>
        <v>2000</v>
      </c>
      <c r="F64" s="503">
        <f t="shared" si="9"/>
        <v>0</v>
      </c>
      <c r="G64" s="503">
        <f t="shared" si="9"/>
        <v>0</v>
      </c>
      <c r="H64" s="503">
        <f t="shared" si="9"/>
        <v>0</v>
      </c>
      <c r="I64" s="495">
        <f>I65</f>
        <v>0</v>
      </c>
      <c r="J64" s="496">
        <f>J65</f>
        <v>0</v>
      </c>
      <c r="K64" s="495">
        <f t="shared" si="6"/>
        <v>0</v>
      </c>
      <c r="L64" s="798">
        <v>0</v>
      </c>
    </row>
    <row r="65" spans="1:12" ht="12.75">
      <c r="A65" s="487"/>
      <c r="B65" s="170" t="s">
        <v>734</v>
      </c>
      <c r="C65" s="505">
        <v>1575</v>
      </c>
      <c r="D65" s="505">
        <v>425</v>
      </c>
      <c r="E65" s="506">
        <f>SUM(C65:D65)</f>
        <v>2000</v>
      </c>
      <c r="F65" s="505">
        <v>0</v>
      </c>
      <c r="G65" s="505">
        <v>0</v>
      </c>
      <c r="H65" s="506">
        <f>SUM(F65:G65)</f>
        <v>0</v>
      </c>
      <c r="I65" s="346"/>
      <c r="J65" s="378"/>
      <c r="K65" s="346">
        <f t="shared" si="6"/>
        <v>0</v>
      </c>
      <c r="L65" s="710">
        <v>0</v>
      </c>
    </row>
    <row r="66" spans="1:12" ht="12.75">
      <c r="A66" s="504" t="s">
        <v>979</v>
      </c>
      <c r="B66" s="171" t="s">
        <v>980</v>
      </c>
      <c r="C66" s="503">
        <f t="shared" si="9"/>
        <v>0</v>
      </c>
      <c r="D66" s="503">
        <f t="shared" si="9"/>
        <v>0</v>
      </c>
      <c r="E66" s="503">
        <f t="shared" si="9"/>
        <v>0</v>
      </c>
      <c r="F66" s="503">
        <f t="shared" si="9"/>
        <v>268</v>
      </c>
      <c r="G66" s="503">
        <f t="shared" si="9"/>
        <v>72</v>
      </c>
      <c r="H66" s="503">
        <f t="shared" si="9"/>
        <v>340</v>
      </c>
      <c r="I66" s="302">
        <f>I67</f>
        <v>268</v>
      </c>
      <c r="J66" s="453">
        <f>J67</f>
        <v>72</v>
      </c>
      <c r="K66" s="485">
        <f t="shared" si="6"/>
        <v>340</v>
      </c>
      <c r="L66" s="798">
        <f t="shared" si="7"/>
        <v>100</v>
      </c>
    </row>
    <row r="67" spans="1:12" ht="12.75">
      <c r="A67" s="487"/>
      <c r="B67" s="170" t="s">
        <v>734</v>
      </c>
      <c r="C67" s="505">
        <v>0</v>
      </c>
      <c r="D67" s="505">
        <v>0</v>
      </c>
      <c r="E67" s="506">
        <v>0</v>
      </c>
      <c r="F67" s="505">
        <v>268</v>
      </c>
      <c r="G67" s="505">
        <v>72</v>
      </c>
      <c r="H67" s="506">
        <f>SUM(F67:G67)</f>
        <v>340</v>
      </c>
      <c r="I67" s="304">
        <v>268</v>
      </c>
      <c r="J67" s="395">
        <v>72</v>
      </c>
      <c r="K67" s="336">
        <f t="shared" si="6"/>
        <v>340</v>
      </c>
      <c r="L67" s="710">
        <f t="shared" si="7"/>
        <v>100</v>
      </c>
    </row>
    <row r="68" spans="1:12" ht="12.75">
      <c r="A68" s="507" t="s">
        <v>826</v>
      </c>
      <c r="B68" s="493" t="s">
        <v>827</v>
      </c>
      <c r="C68" s="503">
        <f aca="true" t="shared" si="10" ref="C68:H68">SUM(C69)</f>
        <v>787</v>
      </c>
      <c r="D68" s="503">
        <f t="shared" si="10"/>
        <v>213</v>
      </c>
      <c r="E68" s="503">
        <f t="shared" si="10"/>
        <v>1000</v>
      </c>
      <c r="F68" s="503">
        <f t="shared" si="10"/>
        <v>0</v>
      </c>
      <c r="G68" s="503">
        <f t="shared" si="10"/>
        <v>0</v>
      </c>
      <c r="H68" s="508">
        <f t="shared" si="10"/>
        <v>0</v>
      </c>
      <c r="I68" s="495">
        <f>I69</f>
        <v>0</v>
      </c>
      <c r="J68" s="496">
        <f>J69</f>
        <v>0</v>
      </c>
      <c r="K68" s="495">
        <f t="shared" si="6"/>
        <v>0</v>
      </c>
      <c r="L68" s="798">
        <v>0</v>
      </c>
    </row>
    <row r="69" spans="1:12" ht="12.75">
      <c r="A69" s="509"/>
      <c r="B69" s="510" t="s">
        <v>828</v>
      </c>
      <c r="C69" s="505">
        <v>787</v>
      </c>
      <c r="D69" s="505">
        <v>213</v>
      </c>
      <c r="E69" s="511">
        <f>SUM(C69:D69)</f>
        <v>1000</v>
      </c>
      <c r="F69" s="505">
        <v>0</v>
      </c>
      <c r="G69" s="505">
        <v>0</v>
      </c>
      <c r="H69" s="511">
        <v>0</v>
      </c>
      <c r="I69" s="346"/>
      <c r="J69" s="378"/>
      <c r="K69" s="346">
        <f t="shared" si="6"/>
        <v>0</v>
      </c>
      <c r="L69" s="710">
        <v>0</v>
      </c>
    </row>
    <row r="70" spans="1:12" ht="12.75">
      <c r="A70" s="507" t="s">
        <v>901</v>
      </c>
      <c r="B70" s="493" t="s">
        <v>902</v>
      </c>
      <c r="C70" s="503">
        <f>SUM(C72)</f>
        <v>0</v>
      </c>
      <c r="D70" s="503">
        <f>SUM(D72)</f>
        <v>0</v>
      </c>
      <c r="E70" s="503">
        <f>SUM(E72)</f>
        <v>0</v>
      </c>
      <c r="F70" s="503">
        <f>SUM(F71:F72)</f>
        <v>6766</v>
      </c>
      <c r="G70" s="503">
        <f>SUM(G71:G72)</f>
        <v>1826</v>
      </c>
      <c r="H70" s="503">
        <f>SUM(H71:H72)</f>
        <v>8592</v>
      </c>
      <c r="I70" s="302">
        <f>SUM(I71:I72)</f>
        <v>6797</v>
      </c>
      <c r="J70" s="453">
        <f>SUM(J71:J72)</f>
        <v>1794</v>
      </c>
      <c r="K70" s="485">
        <f t="shared" si="6"/>
        <v>8591</v>
      </c>
      <c r="L70" s="798">
        <f t="shared" si="7"/>
        <v>99.98836126629422</v>
      </c>
    </row>
    <row r="71" spans="1:12" ht="12.75">
      <c r="A71" s="512"/>
      <c r="B71" s="498" t="s">
        <v>903</v>
      </c>
      <c r="C71" s="494"/>
      <c r="D71" s="494"/>
      <c r="E71" s="494"/>
      <c r="F71" s="500">
        <v>6766</v>
      </c>
      <c r="G71" s="500">
        <v>1826</v>
      </c>
      <c r="H71" s="500">
        <f>SUM(F71:G71)</f>
        <v>8592</v>
      </c>
      <c r="I71" s="303">
        <v>6797</v>
      </c>
      <c r="J71" s="378">
        <v>1794</v>
      </c>
      <c r="K71" s="396">
        <f t="shared" si="6"/>
        <v>8591</v>
      </c>
      <c r="L71" s="711">
        <f t="shared" si="7"/>
        <v>99.98836126629422</v>
      </c>
    </row>
    <row r="72" spans="1:12" ht="12.75">
      <c r="A72" s="509"/>
      <c r="B72" s="510" t="s">
        <v>909</v>
      </c>
      <c r="C72" s="505">
        <v>0</v>
      </c>
      <c r="D72" s="505">
        <v>0</v>
      </c>
      <c r="E72" s="511">
        <f>SUM(C72:D72)</f>
        <v>0</v>
      </c>
      <c r="F72" s="505">
        <v>0</v>
      </c>
      <c r="G72" s="505">
        <v>0</v>
      </c>
      <c r="H72" s="511">
        <f>SUM(F72:G72)</f>
        <v>0</v>
      </c>
      <c r="I72" s="304"/>
      <c r="J72" s="395"/>
      <c r="K72" s="336">
        <f t="shared" si="6"/>
        <v>0</v>
      </c>
      <c r="L72" s="710">
        <v>0</v>
      </c>
    </row>
    <row r="73" spans="1:12" ht="12.75">
      <c r="A73" s="513"/>
      <c r="B73" s="514" t="s">
        <v>541</v>
      </c>
      <c r="C73" s="515">
        <f>SUM(C58,C61,C64,C68)</f>
        <v>17794</v>
      </c>
      <c r="D73" s="515">
        <f>SUM(D58,D61,D64,D68)</f>
        <v>4805</v>
      </c>
      <c r="E73" s="515">
        <f>SUM(E58,E61,E64,E68)</f>
        <v>22599</v>
      </c>
      <c r="F73" s="515">
        <f>SUM(F56,F58,F61,F64,F66,F68,F70)</f>
        <v>17903</v>
      </c>
      <c r="G73" s="515">
        <f>SUM(G56,G58,G61,G64,G66,G68,G70)</f>
        <v>4674</v>
      </c>
      <c r="H73" s="515">
        <f>SUM(H56,H58,H61,H64,H66,H68,H70)</f>
        <v>22577</v>
      </c>
      <c r="I73" s="516">
        <f>I$56+I$58+I$61+I$64+I$66+I$68+I$70</f>
        <v>17809</v>
      </c>
      <c r="J73" s="343">
        <f>J$56+J$58+J$61+J$64+J$66+J$68+J$70</f>
        <v>4768</v>
      </c>
      <c r="K73" s="517">
        <f t="shared" si="6"/>
        <v>22577</v>
      </c>
      <c r="L73" s="519">
        <f t="shared" si="7"/>
        <v>100</v>
      </c>
    </row>
    <row r="74" spans="1:12" ht="12.75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</row>
    <row r="75" spans="1:12" ht="12.75">
      <c r="A75" s="330"/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5" ht="15" customHeight="1"/>
    <row r="86" ht="15" customHeight="1"/>
    <row r="87" ht="18" customHeight="1"/>
    <row r="88" ht="15" customHeight="1"/>
    <row r="89" ht="15" customHeight="1"/>
    <row r="90" ht="12.75" customHeight="1"/>
  </sheetData>
  <sheetProtection/>
  <mergeCells count="15">
    <mergeCell ref="A3:L3"/>
    <mergeCell ref="A4:L4"/>
    <mergeCell ref="A5:L5"/>
    <mergeCell ref="A6:L6"/>
    <mergeCell ref="J8:L8"/>
    <mergeCell ref="A48:L48"/>
    <mergeCell ref="A49:L49"/>
    <mergeCell ref="F9:H9"/>
    <mergeCell ref="I9:K9"/>
    <mergeCell ref="J53:L53"/>
    <mergeCell ref="I54:K54"/>
    <mergeCell ref="L9:L10"/>
    <mergeCell ref="L54:L55"/>
    <mergeCell ref="A50:L50"/>
    <mergeCell ref="A51:L5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86" r:id="rId1"/>
  <headerFooter alignWithMargins="0">
    <oddFooter>&amp;C&amp;P. oldal</oddFooter>
  </headerFooter>
  <rowBreaks count="1" manualBreakCount="1">
    <brk id="4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14.7109375" style="0" customWidth="1"/>
    <col min="4" max="4" width="10.8515625" style="0" customWidth="1"/>
    <col min="5" max="5" width="11.7109375" style="0" customWidth="1"/>
    <col min="6" max="6" width="12.00390625" style="0" customWidth="1"/>
  </cols>
  <sheetData>
    <row r="1" spans="1:6" ht="15.75">
      <c r="A1" s="528" t="s">
        <v>20</v>
      </c>
      <c r="B1" s="528"/>
      <c r="C1" s="528"/>
      <c r="D1" s="330"/>
      <c r="E1" s="330"/>
      <c r="F1" s="330"/>
    </row>
    <row r="2" spans="1:6" ht="15.75">
      <c r="A2" s="528"/>
      <c r="B2" s="528"/>
      <c r="C2" s="528"/>
      <c r="D2" s="330"/>
      <c r="E2" s="330"/>
      <c r="F2" s="330"/>
    </row>
    <row r="3" spans="1:6" ht="15.75">
      <c r="A3" s="919" t="s">
        <v>529</v>
      </c>
      <c r="B3" s="923"/>
      <c r="C3" s="923"/>
      <c r="D3" s="924"/>
      <c r="E3" s="924"/>
      <c r="F3" s="924"/>
    </row>
    <row r="4" spans="1:12" ht="15.75">
      <c r="A4" s="919" t="s">
        <v>1017</v>
      </c>
      <c r="B4" s="924"/>
      <c r="C4" s="924"/>
      <c r="D4" s="924"/>
      <c r="E4" s="924"/>
      <c r="F4" s="924"/>
      <c r="G4" s="179"/>
      <c r="H4" s="179"/>
      <c r="I4" s="179"/>
      <c r="J4" s="179"/>
      <c r="K4" s="179"/>
      <c r="L4" s="179"/>
    </row>
    <row r="5" spans="1:6" ht="15.75">
      <c r="A5" s="919" t="s">
        <v>881</v>
      </c>
      <c r="B5" s="923"/>
      <c r="C5" s="923"/>
      <c r="D5" s="924"/>
      <c r="E5" s="924"/>
      <c r="F5" s="924"/>
    </row>
    <row r="6" spans="1:6" ht="15.75">
      <c r="A6" s="927"/>
      <c r="B6" s="928"/>
      <c r="C6" s="928"/>
      <c r="D6" s="330"/>
      <c r="E6" s="330"/>
      <c r="F6" s="330"/>
    </row>
    <row r="7" spans="1:6" ht="15.75">
      <c r="A7" s="528"/>
      <c r="B7" s="528"/>
      <c r="C7" s="524"/>
      <c r="D7" s="330"/>
      <c r="E7" s="330"/>
      <c r="F7" s="330"/>
    </row>
    <row r="8" spans="1:6" ht="15.75">
      <c r="A8" s="528"/>
      <c r="B8" s="528"/>
      <c r="C8" s="524"/>
      <c r="D8" s="330"/>
      <c r="E8" s="330"/>
      <c r="F8" s="330"/>
    </row>
    <row r="9" spans="1:6" ht="12.75">
      <c r="A9" s="799"/>
      <c r="B9" s="800"/>
      <c r="C9" s="801"/>
      <c r="D9" s="914" t="s">
        <v>1012</v>
      </c>
      <c r="E9" s="914"/>
      <c r="F9" s="914"/>
    </row>
    <row r="10" spans="1:6" ht="15" customHeight="1">
      <c r="A10" s="483" t="s">
        <v>530</v>
      </c>
      <c r="B10" s="856" t="s">
        <v>436</v>
      </c>
      <c r="C10" s="847" t="s">
        <v>879</v>
      </c>
      <c r="D10" s="925" t="s">
        <v>971</v>
      </c>
      <c r="E10" s="885" t="s">
        <v>1009</v>
      </c>
      <c r="F10" s="885" t="s">
        <v>1010</v>
      </c>
    </row>
    <row r="11" spans="1:6" ht="42.75" customHeight="1">
      <c r="A11" s="487" t="s">
        <v>531</v>
      </c>
      <c r="B11" s="912"/>
      <c r="C11" s="851"/>
      <c r="D11" s="926"/>
      <c r="E11" s="885"/>
      <c r="F11" s="885"/>
    </row>
    <row r="12" spans="1:6" ht="15" customHeight="1">
      <c r="A12" s="507" t="s">
        <v>829</v>
      </c>
      <c r="B12" s="802" t="s">
        <v>673</v>
      </c>
      <c r="C12" s="503">
        <f>SUM(C13:C13)</f>
        <v>1200</v>
      </c>
      <c r="D12" s="503">
        <f>SUM(D13:D14)</f>
        <v>1100</v>
      </c>
      <c r="E12" s="453">
        <f>SUM(E13:E14)</f>
        <v>1100</v>
      </c>
      <c r="F12" s="301">
        <f>($E12/$D12)*100</f>
        <v>100</v>
      </c>
    </row>
    <row r="13" spans="1:6" ht="15" customHeight="1">
      <c r="A13" s="512"/>
      <c r="B13" s="803" t="s">
        <v>830</v>
      </c>
      <c r="C13" s="500">
        <v>1200</v>
      </c>
      <c r="D13" s="500">
        <v>0</v>
      </c>
      <c r="E13" s="378"/>
      <c r="F13" s="491">
        <v>0</v>
      </c>
    </row>
    <row r="14" spans="1:6" ht="15" customHeight="1">
      <c r="A14" s="512"/>
      <c r="B14" s="803" t="s">
        <v>950</v>
      </c>
      <c r="C14" s="500"/>
      <c r="D14" s="500">
        <v>1100</v>
      </c>
      <c r="E14" s="378">
        <v>1100</v>
      </c>
      <c r="F14" s="491">
        <f>($E14/$D14)*100</f>
        <v>100</v>
      </c>
    </row>
    <row r="15" spans="1:6" ht="15" customHeight="1">
      <c r="A15" s="513"/>
      <c r="B15" s="804" t="s">
        <v>542</v>
      </c>
      <c r="C15" s="515">
        <f>SUM(C12)</f>
        <v>1200</v>
      </c>
      <c r="D15" s="515">
        <f>SUM(D12)</f>
        <v>1100</v>
      </c>
      <c r="E15" s="805">
        <f>E12</f>
        <v>1100</v>
      </c>
      <c r="F15" s="669">
        <f>($E15/$D15)*100</f>
        <v>100</v>
      </c>
    </row>
    <row r="16" spans="1:3" ht="15" customHeight="1">
      <c r="A16" s="5"/>
      <c r="B16" s="5"/>
      <c r="C16" s="5"/>
    </row>
    <row r="17" spans="1:3" ht="15" customHeight="1">
      <c r="A17" s="5"/>
      <c r="B17" s="5"/>
      <c r="C17" s="5"/>
    </row>
    <row r="18" spans="1:3" ht="15" customHeight="1">
      <c r="A18" s="5"/>
      <c r="B18" s="5"/>
      <c r="C18" s="5"/>
    </row>
    <row r="19" spans="1:3" ht="12.75">
      <c r="A19" s="5"/>
      <c r="B19" s="5"/>
      <c r="C19" s="5"/>
    </row>
    <row r="20" spans="1:3" ht="12.75">
      <c r="A20" s="5"/>
      <c r="B20" s="5"/>
      <c r="C20" s="5"/>
    </row>
  </sheetData>
  <sheetProtection/>
  <mergeCells count="10">
    <mergeCell ref="B10:B11"/>
    <mergeCell ref="D9:F9"/>
    <mergeCell ref="A3:F3"/>
    <mergeCell ref="A4:F4"/>
    <mergeCell ref="A5:F5"/>
    <mergeCell ref="D10:D11"/>
    <mergeCell ref="C10:C11"/>
    <mergeCell ref="A6:C6"/>
    <mergeCell ref="E10:E11"/>
    <mergeCell ref="F10:F11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82" r:id="rId1"/>
  <headerFooter alignWithMargins="0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24.7109375" style="0" customWidth="1"/>
    <col min="2" max="3" width="11.57421875" style="0" bestFit="1" customWidth="1"/>
    <col min="4" max="4" width="10.421875" style="0" bestFit="1" customWidth="1"/>
    <col min="5" max="5" width="11.140625" style="0" customWidth="1"/>
    <col min="6" max="6" width="7.421875" style="0" customWidth="1"/>
    <col min="7" max="7" width="11.57421875" style="0" customWidth="1"/>
    <col min="8" max="8" width="9.28125" style="0" bestFit="1" customWidth="1"/>
    <col min="9" max="9" width="7.00390625" style="0" customWidth="1"/>
    <col min="10" max="10" width="8.140625" style="0" customWidth="1"/>
    <col min="11" max="11" width="13.00390625" style="0" bestFit="1" customWidth="1"/>
    <col min="12" max="12" width="11.28125" style="0" bestFit="1" customWidth="1"/>
    <col min="13" max="13" width="7.8515625" style="0" customWidth="1"/>
    <col min="14" max="14" width="11.57421875" style="0" customWidth="1"/>
    <col min="15" max="15" width="7.421875" style="0" customWidth="1"/>
    <col min="16" max="16" width="13.00390625" style="0" bestFit="1" customWidth="1"/>
    <col min="17" max="18" width="11.28125" style="0" bestFit="1" customWidth="1"/>
    <col min="19" max="19" width="13.00390625" style="0" bestFit="1" customWidth="1"/>
    <col min="20" max="20" width="12.421875" style="0" customWidth="1"/>
  </cols>
  <sheetData>
    <row r="1" spans="1:20" ht="15.7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5.75">
      <c r="A3" s="58"/>
      <c r="B3" s="58"/>
      <c r="C3" s="58"/>
      <c r="D3" s="58"/>
      <c r="E3" s="58"/>
      <c r="F3" s="58"/>
      <c r="G3" s="58"/>
      <c r="H3" s="59"/>
      <c r="I3" s="59"/>
      <c r="J3" s="58"/>
      <c r="K3" s="59" t="s">
        <v>323</v>
      </c>
      <c r="L3" s="59"/>
      <c r="M3" s="59"/>
      <c r="N3" s="58"/>
      <c r="O3" s="58"/>
      <c r="P3" s="58"/>
      <c r="Q3" s="58"/>
      <c r="R3" s="58"/>
      <c r="S3" s="58"/>
      <c r="T3" s="58"/>
    </row>
    <row r="4" spans="1:20" ht="12.75">
      <c r="A4" s="80" t="s">
        <v>96</v>
      </c>
      <c r="B4" s="5"/>
      <c r="C4" s="5"/>
      <c r="D4" s="5"/>
      <c r="E4" s="5"/>
      <c r="F4" s="5"/>
      <c r="G4" s="5"/>
      <c r="H4" s="38"/>
      <c r="I4" s="38"/>
      <c r="J4" s="5"/>
      <c r="K4" s="5"/>
      <c r="L4" s="5"/>
      <c r="M4" s="5"/>
      <c r="N4" s="5"/>
      <c r="O4" s="5"/>
      <c r="P4" s="5"/>
      <c r="Q4" s="587"/>
      <c r="R4" s="884" t="s">
        <v>1012</v>
      </c>
      <c r="S4" s="884"/>
      <c r="T4" s="884"/>
    </row>
    <row r="5" spans="1:20" ht="12.75">
      <c r="A5" s="588"/>
      <c r="B5" s="589"/>
      <c r="C5" s="590"/>
      <c r="D5" s="590"/>
      <c r="E5" s="590"/>
      <c r="F5" s="590"/>
      <c r="G5" s="590" t="s">
        <v>97</v>
      </c>
      <c r="H5" s="590"/>
      <c r="I5" s="590"/>
      <c r="J5" s="590"/>
      <c r="K5" s="590"/>
      <c r="L5" s="590"/>
      <c r="M5" s="591"/>
      <c r="N5" s="588" t="s">
        <v>98</v>
      </c>
      <c r="O5" s="589"/>
      <c r="P5" s="590" t="s">
        <v>99</v>
      </c>
      <c r="Q5" s="590"/>
      <c r="R5" s="591"/>
      <c r="S5" s="588" t="s">
        <v>100</v>
      </c>
      <c r="T5" s="592" t="s">
        <v>101</v>
      </c>
    </row>
    <row r="6" spans="1:20" ht="12.75">
      <c r="A6" s="593" t="s">
        <v>102</v>
      </c>
      <c r="B6" s="929" t="s">
        <v>103</v>
      </c>
      <c r="C6" s="929" t="s">
        <v>104</v>
      </c>
      <c r="D6" s="588" t="s">
        <v>105</v>
      </c>
      <c r="E6" s="929" t="s">
        <v>106</v>
      </c>
      <c r="F6" s="589"/>
      <c r="G6" s="590"/>
      <c r="H6" s="590" t="s">
        <v>107</v>
      </c>
      <c r="I6" s="590"/>
      <c r="J6" s="590"/>
      <c r="K6" s="591"/>
      <c r="L6" s="588" t="s">
        <v>98</v>
      </c>
      <c r="M6" s="593" t="s">
        <v>108</v>
      </c>
      <c r="N6" s="593" t="s">
        <v>109</v>
      </c>
      <c r="O6" s="929" t="s">
        <v>110</v>
      </c>
      <c r="P6" s="588" t="s">
        <v>111</v>
      </c>
      <c r="Q6" s="588" t="s">
        <v>112</v>
      </c>
      <c r="R6" s="592" t="s">
        <v>113</v>
      </c>
      <c r="S6" s="593" t="s">
        <v>114</v>
      </c>
      <c r="T6" s="594" t="s">
        <v>115</v>
      </c>
    </row>
    <row r="7" spans="1:20" ht="12.75">
      <c r="A7" s="593" t="s">
        <v>116</v>
      </c>
      <c r="B7" s="846"/>
      <c r="C7" s="846"/>
      <c r="D7" s="593" t="s">
        <v>117</v>
      </c>
      <c r="E7" s="846"/>
      <c r="F7" s="595" t="s">
        <v>118</v>
      </c>
      <c r="G7" s="588" t="s">
        <v>119</v>
      </c>
      <c r="H7" s="592" t="s">
        <v>120</v>
      </c>
      <c r="I7" s="588" t="s">
        <v>121</v>
      </c>
      <c r="J7" s="588" t="s">
        <v>122</v>
      </c>
      <c r="K7" s="593" t="s">
        <v>123</v>
      </c>
      <c r="L7" s="593" t="s">
        <v>124</v>
      </c>
      <c r="M7" s="593" t="s">
        <v>125</v>
      </c>
      <c r="N7" s="593" t="s">
        <v>125</v>
      </c>
      <c r="O7" s="846"/>
      <c r="P7" s="593" t="s">
        <v>126</v>
      </c>
      <c r="Q7" s="593" t="s">
        <v>114</v>
      </c>
      <c r="R7" s="594" t="s">
        <v>127</v>
      </c>
      <c r="S7" s="593" t="s">
        <v>115</v>
      </c>
      <c r="T7" s="594" t="s">
        <v>128</v>
      </c>
    </row>
    <row r="8" spans="1:20" ht="12.75">
      <c r="A8" s="593" t="s">
        <v>129</v>
      </c>
      <c r="B8" s="846"/>
      <c r="C8" s="846"/>
      <c r="D8" s="593" t="s">
        <v>130</v>
      </c>
      <c r="E8" s="846"/>
      <c r="F8" s="596" t="s">
        <v>131</v>
      </c>
      <c r="G8" s="593" t="s">
        <v>132</v>
      </c>
      <c r="H8" s="594" t="s">
        <v>133</v>
      </c>
      <c r="I8" s="593" t="s">
        <v>134</v>
      </c>
      <c r="J8" s="593" t="s">
        <v>135</v>
      </c>
      <c r="K8" s="593" t="s">
        <v>509</v>
      </c>
      <c r="L8" s="593" t="s">
        <v>136</v>
      </c>
      <c r="M8" s="593" t="s">
        <v>137</v>
      </c>
      <c r="N8" s="593" t="s">
        <v>138</v>
      </c>
      <c r="O8" s="846"/>
      <c r="P8" s="593"/>
      <c r="Q8" s="593" t="s">
        <v>115</v>
      </c>
      <c r="R8" s="594" t="s">
        <v>139</v>
      </c>
      <c r="S8" s="593" t="s">
        <v>128</v>
      </c>
      <c r="T8" s="594"/>
    </row>
    <row r="9" spans="1:20" ht="12.75">
      <c r="A9" s="597"/>
      <c r="B9" s="879"/>
      <c r="C9" s="879"/>
      <c r="D9" s="597"/>
      <c r="E9" s="879"/>
      <c r="F9" s="598"/>
      <c r="G9" s="597"/>
      <c r="H9" s="599" t="s">
        <v>140</v>
      </c>
      <c r="I9" s="597"/>
      <c r="J9" s="597"/>
      <c r="K9" s="597" t="s">
        <v>136</v>
      </c>
      <c r="L9" s="597"/>
      <c r="M9" s="597" t="s">
        <v>141</v>
      </c>
      <c r="N9" s="597"/>
      <c r="O9" s="879"/>
      <c r="P9" s="597"/>
      <c r="Q9" s="597"/>
      <c r="R9" s="599"/>
      <c r="S9" s="597"/>
      <c r="T9" s="599"/>
    </row>
    <row r="10" spans="1:20" ht="12.75">
      <c r="A10" s="600" t="s">
        <v>440</v>
      </c>
      <c r="B10" s="600" t="s">
        <v>441</v>
      </c>
      <c r="C10" s="601" t="s">
        <v>442</v>
      </c>
      <c r="D10" s="600" t="s">
        <v>443</v>
      </c>
      <c r="E10" s="600" t="s">
        <v>142</v>
      </c>
      <c r="F10" s="601" t="s">
        <v>445</v>
      </c>
      <c r="G10" s="600" t="s">
        <v>447</v>
      </c>
      <c r="H10" s="601" t="s">
        <v>448</v>
      </c>
      <c r="I10" s="600" t="s">
        <v>449</v>
      </c>
      <c r="J10" s="601" t="s">
        <v>450</v>
      </c>
      <c r="K10" s="600" t="s">
        <v>451</v>
      </c>
      <c r="L10" s="601" t="s">
        <v>143</v>
      </c>
      <c r="M10" s="600" t="s">
        <v>453</v>
      </c>
      <c r="N10" s="600" t="s">
        <v>144</v>
      </c>
      <c r="O10" s="601" t="s">
        <v>644</v>
      </c>
      <c r="P10" s="600" t="s">
        <v>1018</v>
      </c>
      <c r="Q10" s="600" t="s">
        <v>145</v>
      </c>
      <c r="R10" s="601" t="s">
        <v>146</v>
      </c>
      <c r="S10" s="600" t="s">
        <v>147</v>
      </c>
      <c r="T10" s="602" t="s">
        <v>148</v>
      </c>
    </row>
    <row r="11" spans="1:20" ht="12.75">
      <c r="A11" s="603"/>
      <c r="B11" s="603"/>
      <c r="C11" s="604"/>
      <c r="D11" s="603"/>
      <c r="E11" s="603" t="s">
        <v>149</v>
      </c>
      <c r="F11" s="604"/>
      <c r="G11" s="603"/>
      <c r="H11" s="604"/>
      <c r="I11" s="603"/>
      <c r="J11" s="604"/>
      <c r="K11" s="603"/>
      <c r="L11" s="604"/>
      <c r="M11" s="603"/>
      <c r="N11" s="603" t="s">
        <v>150</v>
      </c>
      <c r="O11" s="604"/>
      <c r="P11" s="603"/>
      <c r="Q11" s="603"/>
      <c r="R11" s="604"/>
      <c r="S11" s="603"/>
      <c r="T11" s="605"/>
    </row>
    <row r="12" spans="1:20" ht="12.75">
      <c r="A12" s="606" t="s">
        <v>722</v>
      </c>
      <c r="B12" s="457">
        <v>11246983</v>
      </c>
      <c r="C12" s="457">
        <v>10744403</v>
      </c>
      <c r="D12" s="457">
        <v>1903384</v>
      </c>
      <c r="E12" s="457">
        <f>$F12+$G12+$H12+$I12+$J12+$K12</f>
        <v>9343599</v>
      </c>
      <c r="F12" s="457"/>
      <c r="G12" s="457">
        <v>8779664</v>
      </c>
      <c r="H12" s="457">
        <v>85911</v>
      </c>
      <c r="I12" s="457"/>
      <c r="J12" s="457">
        <v>93940</v>
      </c>
      <c r="K12" s="457">
        <v>384084</v>
      </c>
      <c r="L12" s="457">
        <v>84086</v>
      </c>
      <c r="M12" s="457">
        <v>1969</v>
      </c>
      <c r="N12" s="457">
        <f>$D12+$E12+$L12+$M12</f>
        <v>11333038</v>
      </c>
      <c r="O12" s="457"/>
      <c r="P12" s="457">
        <v>193248</v>
      </c>
      <c r="Q12" s="457">
        <v>20574</v>
      </c>
      <c r="R12" s="457">
        <v>26689</v>
      </c>
      <c r="S12" s="457">
        <v>240511</v>
      </c>
      <c r="T12" s="457">
        <v>11573549</v>
      </c>
    </row>
    <row r="13" spans="1:20" ht="12.75">
      <c r="A13" s="606" t="s">
        <v>552</v>
      </c>
      <c r="B13" s="457">
        <v>10445</v>
      </c>
      <c r="C13" s="457">
        <v>21127</v>
      </c>
      <c r="D13" s="457">
        <v>0</v>
      </c>
      <c r="E13" s="457">
        <v>10445</v>
      </c>
      <c r="F13" s="457">
        <v>762</v>
      </c>
      <c r="G13" s="457"/>
      <c r="H13" s="457">
        <v>3984</v>
      </c>
      <c r="I13" s="457">
        <v>5561</v>
      </c>
      <c r="J13" s="457">
        <v>138</v>
      </c>
      <c r="K13" s="457"/>
      <c r="L13" s="457">
        <v>88</v>
      </c>
      <c r="M13" s="457"/>
      <c r="N13" s="457">
        <f aca="true" t="shared" si="0" ref="N13:N19">$D13+$E13+$L13+$M13</f>
        <v>10533</v>
      </c>
      <c r="O13" s="457"/>
      <c r="P13" s="457">
        <v>4413</v>
      </c>
      <c r="Q13" s="457">
        <v>5357</v>
      </c>
      <c r="R13" s="457">
        <v>4470</v>
      </c>
      <c r="S13" s="457">
        <v>14240</v>
      </c>
      <c r="T13" s="457">
        <v>24773</v>
      </c>
    </row>
    <row r="14" spans="1:20" ht="12.75">
      <c r="A14" s="606" t="s">
        <v>167</v>
      </c>
      <c r="B14" s="457">
        <v>697</v>
      </c>
      <c r="C14" s="457">
        <v>8950</v>
      </c>
      <c r="D14" s="457"/>
      <c r="E14" s="457">
        <v>697</v>
      </c>
      <c r="F14" s="457"/>
      <c r="G14" s="457"/>
      <c r="H14" s="457"/>
      <c r="I14" s="457"/>
      <c r="J14" s="457"/>
      <c r="K14" s="457"/>
      <c r="L14" s="457"/>
      <c r="M14" s="457"/>
      <c r="N14" s="457">
        <f t="shared" si="0"/>
        <v>697</v>
      </c>
      <c r="O14" s="457"/>
      <c r="P14" s="457"/>
      <c r="Q14" s="457">
        <v>991</v>
      </c>
      <c r="R14" s="457">
        <v>225</v>
      </c>
      <c r="S14" s="457">
        <v>1216</v>
      </c>
      <c r="T14" s="457">
        <v>1913</v>
      </c>
    </row>
    <row r="15" spans="1:20" ht="12.75">
      <c r="A15" s="606" t="s">
        <v>151</v>
      </c>
      <c r="B15" s="457">
        <v>3410</v>
      </c>
      <c r="C15" s="457">
        <v>5049</v>
      </c>
      <c r="D15" s="457"/>
      <c r="E15" s="457">
        <v>3410</v>
      </c>
      <c r="F15" s="457">
        <v>479</v>
      </c>
      <c r="G15" s="457"/>
      <c r="H15" s="457">
        <v>2931</v>
      </c>
      <c r="I15" s="457"/>
      <c r="J15" s="457"/>
      <c r="K15" s="457"/>
      <c r="L15" s="457"/>
      <c r="M15" s="457"/>
      <c r="N15" s="457">
        <f t="shared" si="0"/>
        <v>3410</v>
      </c>
      <c r="O15" s="457"/>
      <c r="P15" s="457"/>
      <c r="Q15" s="457">
        <v>81</v>
      </c>
      <c r="R15" s="457">
        <v>196</v>
      </c>
      <c r="S15" s="457">
        <v>277</v>
      </c>
      <c r="T15" s="457">
        <v>3687</v>
      </c>
    </row>
    <row r="16" spans="1:20" ht="12.75">
      <c r="A16" s="606" t="s">
        <v>152</v>
      </c>
      <c r="B16" s="457">
        <v>515</v>
      </c>
      <c r="C16" s="457">
        <v>7973</v>
      </c>
      <c r="D16" s="457"/>
      <c r="E16" s="457">
        <f>$F16+$G16+$H16+$I16+$J16+$K16</f>
        <v>515</v>
      </c>
      <c r="F16" s="457"/>
      <c r="G16" s="457"/>
      <c r="H16" s="457">
        <v>515</v>
      </c>
      <c r="I16" s="457"/>
      <c r="J16" s="457"/>
      <c r="K16" s="457"/>
      <c r="L16" s="457"/>
      <c r="M16" s="457"/>
      <c r="N16" s="457">
        <f t="shared" si="0"/>
        <v>515</v>
      </c>
      <c r="O16" s="457"/>
      <c r="P16" s="457"/>
      <c r="Q16" s="457">
        <v>749</v>
      </c>
      <c r="R16" s="457">
        <v>430</v>
      </c>
      <c r="S16" s="457">
        <v>1179</v>
      </c>
      <c r="T16" s="457">
        <v>1694</v>
      </c>
    </row>
    <row r="17" spans="1:20" ht="12.75">
      <c r="A17" s="606" t="s">
        <v>153</v>
      </c>
      <c r="B17" s="457"/>
      <c r="C17" s="457">
        <v>126</v>
      </c>
      <c r="D17" s="457"/>
      <c r="E17" s="457">
        <f>$F17+$G17+$H17+$I17+$J17+$K17</f>
        <v>0</v>
      </c>
      <c r="F17" s="457"/>
      <c r="G17" s="457"/>
      <c r="H17" s="457"/>
      <c r="I17" s="457"/>
      <c r="J17" s="457"/>
      <c r="K17" s="457"/>
      <c r="L17" s="457"/>
      <c r="M17" s="457"/>
      <c r="N17" s="457">
        <f t="shared" si="0"/>
        <v>0</v>
      </c>
      <c r="O17" s="457"/>
      <c r="P17" s="457"/>
      <c r="Q17" s="457">
        <v>307</v>
      </c>
      <c r="R17" s="457">
        <v>755</v>
      </c>
      <c r="S17" s="457">
        <v>1062</v>
      </c>
      <c r="T17" s="457">
        <v>1062</v>
      </c>
    </row>
    <row r="18" spans="1:20" ht="12.75">
      <c r="A18" s="606" t="s">
        <v>154</v>
      </c>
      <c r="B18" s="457">
        <v>1039</v>
      </c>
      <c r="C18" s="457">
        <v>7463</v>
      </c>
      <c r="D18" s="457"/>
      <c r="E18" s="457">
        <v>1039</v>
      </c>
      <c r="F18" s="457"/>
      <c r="G18" s="457"/>
      <c r="H18" s="457"/>
      <c r="I18" s="457"/>
      <c r="J18" s="457"/>
      <c r="K18" s="457"/>
      <c r="L18" s="457"/>
      <c r="M18" s="457"/>
      <c r="N18" s="457">
        <f t="shared" si="0"/>
        <v>1039</v>
      </c>
      <c r="O18" s="457"/>
      <c r="P18" s="457">
        <v>50</v>
      </c>
      <c r="Q18" s="457">
        <v>2719</v>
      </c>
      <c r="R18" s="457">
        <v>595</v>
      </c>
      <c r="S18" s="457">
        <v>3364</v>
      </c>
      <c r="T18" s="457">
        <v>4403</v>
      </c>
    </row>
    <row r="19" spans="1:20" ht="12.75">
      <c r="A19" s="606" t="s">
        <v>904</v>
      </c>
      <c r="B19" s="457">
        <v>6887</v>
      </c>
      <c r="C19" s="457">
        <v>55829</v>
      </c>
      <c r="D19" s="457"/>
      <c r="E19" s="457">
        <v>6887</v>
      </c>
      <c r="F19" s="457">
        <v>320</v>
      </c>
      <c r="G19" s="457"/>
      <c r="H19" s="457">
        <v>6567</v>
      </c>
      <c r="I19" s="457"/>
      <c r="J19" s="457"/>
      <c r="K19" s="457"/>
      <c r="L19" s="457"/>
      <c r="M19" s="457"/>
      <c r="N19" s="457">
        <f t="shared" si="0"/>
        <v>6887</v>
      </c>
      <c r="O19" s="457"/>
      <c r="P19" s="457">
        <v>261</v>
      </c>
      <c r="Q19" s="457">
        <v>9466</v>
      </c>
      <c r="R19" s="457">
        <v>1279</v>
      </c>
      <c r="S19" s="457">
        <v>2486</v>
      </c>
      <c r="T19" s="457">
        <v>9373</v>
      </c>
    </row>
    <row r="20" spans="1:20" ht="12.75">
      <c r="A20" s="607" t="s">
        <v>155</v>
      </c>
      <c r="B20" s="468">
        <f aca="true" t="shared" si="1" ref="B20:T20">SUM(B12:B19)</f>
        <v>11269976</v>
      </c>
      <c r="C20" s="468">
        <f t="shared" si="1"/>
        <v>10850920</v>
      </c>
      <c r="D20" s="468">
        <f t="shared" si="1"/>
        <v>1903384</v>
      </c>
      <c r="E20" s="468">
        <f t="shared" si="1"/>
        <v>9366592</v>
      </c>
      <c r="F20" s="468">
        <f t="shared" si="1"/>
        <v>1561</v>
      </c>
      <c r="G20" s="468">
        <f t="shared" si="1"/>
        <v>8779664</v>
      </c>
      <c r="H20" s="468">
        <f t="shared" si="1"/>
        <v>99908</v>
      </c>
      <c r="I20" s="468">
        <f t="shared" si="1"/>
        <v>5561</v>
      </c>
      <c r="J20" s="468">
        <f t="shared" si="1"/>
        <v>94078</v>
      </c>
      <c r="K20" s="468">
        <f t="shared" si="1"/>
        <v>384084</v>
      </c>
      <c r="L20" s="468">
        <f t="shared" si="1"/>
        <v>84174</v>
      </c>
      <c r="M20" s="468">
        <f t="shared" si="1"/>
        <v>1969</v>
      </c>
      <c r="N20" s="468">
        <f t="shared" si="1"/>
        <v>11356119</v>
      </c>
      <c r="O20" s="468">
        <f t="shared" si="1"/>
        <v>0</v>
      </c>
      <c r="P20" s="468">
        <f t="shared" si="1"/>
        <v>197972</v>
      </c>
      <c r="Q20" s="468">
        <f t="shared" si="1"/>
        <v>40244</v>
      </c>
      <c r="R20" s="468">
        <f t="shared" si="1"/>
        <v>34639</v>
      </c>
      <c r="S20" s="468">
        <f t="shared" si="1"/>
        <v>264335</v>
      </c>
      <c r="T20" s="468">
        <f t="shared" si="1"/>
        <v>11620454</v>
      </c>
    </row>
    <row r="29" ht="12.75">
      <c r="E29" s="330"/>
    </row>
  </sheetData>
  <sheetProtection/>
  <mergeCells count="5">
    <mergeCell ref="R4:T4"/>
    <mergeCell ref="B6:B9"/>
    <mergeCell ref="C6:C9"/>
    <mergeCell ref="E6:E9"/>
    <mergeCell ref="O6:O9"/>
  </mergeCells>
  <printOptions/>
  <pageMargins left="0.75" right="0.75" top="1" bottom="1" header="0.5" footer="0.5"/>
  <pageSetup firstPageNumber="46" useFirstPageNumber="1" horizontalDpi="600" verticalDpi="600" orientation="landscape" paperSize="9" scale="55" r:id="rId1"/>
  <headerFooter alignWithMargins="0">
    <oddFooter>&amp;C&amp;P.oldal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39.7109375" style="0" customWidth="1"/>
    <col min="4" max="4" width="10.57421875" style="0" customWidth="1"/>
    <col min="5" max="5" width="12.00390625" style="0" customWidth="1"/>
    <col min="11" max="11" width="10.28125" style="0" customWidth="1"/>
    <col min="12" max="12" width="11.7109375" style="0" customWidth="1"/>
  </cols>
  <sheetData>
    <row r="1" spans="1:12" ht="15.7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916" t="s">
        <v>323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799" t="s">
        <v>156</v>
      </c>
      <c r="B5" s="330"/>
      <c r="C5" s="330"/>
      <c r="D5" s="330"/>
      <c r="E5" s="330"/>
      <c r="F5" s="330"/>
      <c r="G5" s="330"/>
      <c r="H5" s="330"/>
      <c r="I5" s="330"/>
      <c r="J5" s="914" t="s">
        <v>1012</v>
      </c>
      <c r="K5" s="914"/>
      <c r="L5" s="914"/>
    </row>
    <row r="6" spans="1:12" ht="12.75">
      <c r="A6" s="588" t="s">
        <v>157</v>
      </c>
      <c r="B6" s="608"/>
      <c r="C6" s="590" t="s">
        <v>158</v>
      </c>
      <c r="D6" s="591"/>
      <c r="E6" s="929" t="s">
        <v>159</v>
      </c>
      <c r="F6" s="930" t="s">
        <v>193</v>
      </c>
      <c r="G6" s="931"/>
      <c r="H6" s="589"/>
      <c r="I6" s="590" t="s">
        <v>194</v>
      </c>
      <c r="J6" s="591"/>
      <c r="K6" s="588" t="s">
        <v>195</v>
      </c>
      <c r="L6" s="588" t="s">
        <v>196</v>
      </c>
    </row>
    <row r="7" spans="1:12" ht="12.75">
      <c r="A7" s="593" t="s">
        <v>197</v>
      </c>
      <c r="B7" s="932" t="s">
        <v>198</v>
      </c>
      <c r="C7" s="932" t="s">
        <v>199</v>
      </c>
      <c r="D7" s="588" t="s">
        <v>200</v>
      </c>
      <c r="E7" s="850"/>
      <c r="F7" s="932" t="s">
        <v>201</v>
      </c>
      <c r="G7" s="932" t="s">
        <v>202</v>
      </c>
      <c r="H7" s="588" t="s">
        <v>203</v>
      </c>
      <c r="I7" s="588" t="s">
        <v>204</v>
      </c>
      <c r="J7" s="588" t="s">
        <v>205</v>
      </c>
      <c r="K7" s="593" t="s">
        <v>206</v>
      </c>
      <c r="L7" s="593" t="s">
        <v>207</v>
      </c>
    </row>
    <row r="8" spans="1:12" ht="12.75">
      <c r="A8" s="593"/>
      <c r="B8" s="933"/>
      <c r="C8" s="933"/>
      <c r="D8" s="593" t="s">
        <v>208</v>
      </c>
      <c r="E8" s="850"/>
      <c r="F8" s="933"/>
      <c r="G8" s="933"/>
      <c r="H8" s="593" t="s">
        <v>209</v>
      </c>
      <c r="I8" s="593" t="s">
        <v>209</v>
      </c>
      <c r="J8" s="593" t="s">
        <v>210</v>
      </c>
      <c r="K8" s="593" t="s">
        <v>211</v>
      </c>
      <c r="L8" s="593" t="s">
        <v>212</v>
      </c>
    </row>
    <row r="9" spans="1:12" ht="12.75">
      <c r="A9" s="597"/>
      <c r="B9" s="912"/>
      <c r="C9" s="912"/>
      <c r="D9" s="597"/>
      <c r="E9" s="851"/>
      <c r="F9" s="912"/>
      <c r="G9" s="912"/>
      <c r="H9" s="597"/>
      <c r="I9" s="597"/>
      <c r="J9" s="597" t="s">
        <v>213</v>
      </c>
      <c r="K9" s="597"/>
      <c r="L9" s="597"/>
    </row>
    <row r="10" spans="1:12" ht="12.75">
      <c r="A10" s="483" t="s">
        <v>440</v>
      </c>
      <c r="B10" s="108" t="s">
        <v>441</v>
      </c>
      <c r="C10" s="209" t="s">
        <v>442</v>
      </c>
      <c r="D10" s="108" t="s">
        <v>443</v>
      </c>
      <c r="E10" s="108" t="s">
        <v>214</v>
      </c>
      <c r="F10" s="209" t="s">
        <v>445</v>
      </c>
      <c r="G10" s="108" t="s">
        <v>447</v>
      </c>
      <c r="H10" s="209" t="s">
        <v>448</v>
      </c>
      <c r="I10" s="108" t="s">
        <v>449</v>
      </c>
      <c r="J10" s="209" t="s">
        <v>215</v>
      </c>
      <c r="K10" s="108" t="s">
        <v>216</v>
      </c>
      <c r="L10" s="806" t="s">
        <v>217</v>
      </c>
    </row>
    <row r="11" spans="1:12" ht="12.75">
      <c r="A11" s="487"/>
      <c r="B11" s="210"/>
      <c r="C11" s="211"/>
      <c r="D11" s="210"/>
      <c r="E11" s="210"/>
      <c r="F11" s="211"/>
      <c r="G11" s="210"/>
      <c r="H11" s="211"/>
      <c r="I11" s="210"/>
      <c r="J11" s="211"/>
      <c r="K11" s="210"/>
      <c r="L11" s="807" t="s">
        <v>218</v>
      </c>
    </row>
    <row r="12" spans="1:12" ht="12.75">
      <c r="A12" s="808" t="s">
        <v>722</v>
      </c>
      <c r="B12" s="342">
        <v>795558</v>
      </c>
      <c r="C12" s="342">
        <v>7791828</v>
      </c>
      <c r="D12" s="342">
        <v>1905353</v>
      </c>
      <c r="E12" s="342">
        <f aca="true" t="shared" si="0" ref="E12:E19">B12+C12+D12</f>
        <v>10492739</v>
      </c>
      <c r="F12" s="342">
        <v>43139</v>
      </c>
      <c r="G12" s="342"/>
      <c r="H12" s="342">
        <v>252340</v>
      </c>
      <c r="I12" s="342">
        <v>781207</v>
      </c>
      <c r="J12" s="342">
        <v>4124</v>
      </c>
      <c r="K12" s="342">
        <f>$H12+$I12+$J12</f>
        <v>1037671</v>
      </c>
      <c r="L12" s="342">
        <f>$E12+$F12+$G12+$K12</f>
        <v>11573549</v>
      </c>
    </row>
    <row r="13" spans="1:12" ht="12.75">
      <c r="A13" s="808" t="s">
        <v>552</v>
      </c>
      <c r="B13" s="342">
        <v>0</v>
      </c>
      <c r="C13" s="342">
        <v>13211</v>
      </c>
      <c r="D13" s="342"/>
      <c r="E13" s="342">
        <f t="shared" si="0"/>
        <v>13211</v>
      </c>
      <c r="F13" s="342">
        <v>9827</v>
      </c>
      <c r="G13" s="342"/>
      <c r="H13" s="342">
        <v>1735</v>
      </c>
      <c r="I13" s="342"/>
      <c r="J13" s="342"/>
      <c r="K13" s="342">
        <f aca="true" t="shared" si="1" ref="K13:K19">$H13+$I13+$J13</f>
        <v>1735</v>
      </c>
      <c r="L13" s="342">
        <f aca="true" t="shared" si="2" ref="L13:L19">$E13+$F13+$G13+$K13</f>
        <v>24773</v>
      </c>
    </row>
    <row r="14" spans="1:12" ht="12.75">
      <c r="A14" s="808" t="s">
        <v>165</v>
      </c>
      <c r="B14" s="342"/>
      <c r="C14" s="342">
        <v>-8052</v>
      </c>
      <c r="D14" s="342"/>
      <c r="E14" s="342">
        <f t="shared" si="0"/>
        <v>-8052</v>
      </c>
      <c r="F14" s="342">
        <v>1216</v>
      </c>
      <c r="G14" s="342"/>
      <c r="H14" s="342">
        <v>8749</v>
      </c>
      <c r="I14" s="342"/>
      <c r="J14" s="342"/>
      <c r="K14" s="342">
        <f t="shared" si="1"/>
        <v>8749</v>
      </c>
      <c r="L14" s="342">
        <f t="shared" si="2"/>
        <v>1913</v>
      </c>
    </row>
    <row r="15" spans="1:12" ht="12.75">
      <c r="A15" s="808" t="s">
        <v>151</v>
      </c>
      <c r="B15" s="342"/>
      <c r="C15" s="342">
        <v>3410</v>
      </c>
      <c r="D15" s="342"/>
      <c r="E15" s="342">
        <f t="shared" si="0"/>
        <v>3410</v>
      </c>
      <c r="F15" s="342">
        <v>277</v>
      </c>
      <c r="G15" s="342"/>
      <c r="H15" s="342"/>
      <c r="I15" s="342"/>
      <c r="J15" s="342"/>
      <c r="K15" s="342">
        <f t="shared" si="1"/>
        <v>0</v>
      </c>
      <c r="L15" s="342">
        <f t="shared" si="2"/>
        <v>3687</v>
      </c>
    </row>
    <row r="16" spans="1:12" ht="12.75">
      <c r="A16" s="808" t="s">
        <v>152</v>
      </c>
      <c r="B16" s="342"/>
      <c r="C16" s="342">
        <v>-921</v>
      </c>
      <c r="D16" s="342"/>
      <c r="E16" s="342">
        <f t="shared" si="0"/>
        <v>-921</v>
      </c>
      <c r="F16" s="342">
        <v>1179</v>
      </c>
      <c r="G16" s="342"/>
      <c r="H16" s="342">
        <v>1436</v>
      </c>
      <c r="I16" s="342"/>
      <c r="J16" s="342"/>
      <c r="K16" s="342">
        <f t="shared" si="1"/>
        <v>1436</v>
      </c>
      <c r="L16" s="342">
        <f t="shared" si="2"/>
        <v>1694</v>
      </c>
    </row>
    <row r="17" spans="1:12" ht="12.75">
      <c r="A17" s="808" t="s">
        <v>153</v>
      </c>
      <c r="B17" s="342"/>
      <c r="C17" s="342">
        <v>-1025</v>
      </c>
      <c r="D17" s="342"/>
      <c r="E17" s="342">
        <f t="shared" si="0"/>
        <v>-1025</v>
      </c>
      <c r="F17" s="342">
        <v>1062</v>
      </c>
      <c r="G17" s="342"/>
      <c r="H17" s="342">
        <v>1025</v>
      </c>
      <c r="I17" s="342"/>
      <c r="J17" s="342"/>
      <c r="K17" s="342">
        <f t="shared" si="1"/>
        <v>1025</v>
      </c>
      <c r="L17" s="342">
        <f t="shared" si="2"/>
        <v>1062</v>
      </c>
    </row>
    <row r="18" spans="1:12" ht="12.75">
      <c r="A18" s="808" t="s">
        <v>154</v>
      </c>
      <c r="B18" s="342"/>
      <c r="C18" s="342">
        <v>756</v>
      </c>
      <c r="D18" s="342"/>
      <c r="E18" s="342">
        <f t="shared" si="0"/>
        <v>756</v>
      </c>
      <c r="F18" s="342">
        <v>3314</v>
      </c>
      <c r="G18" s="342"/>
      <c r="H18" s="342">
        <v>333</v>
      </c>
      <c r="I18" s="342"/>
      <c r="J18" s="342"/>
      <c r="K18" s="342">
        <f t="shared" si="1"/>
        <v>333</v>
      </c>
      <c r="L18" s="342">
        <f t="shared" si="2"/>
        <v>4403</v>
      </c>
    </row>
    <row r="19" spans="1:12" ht="12.75">
      <c r="A19" s="808" t="s">
        <v>904</v>
      </c>
      <c r="B19" s="342"/>
      <c r="C19" s="342">
        <v>-18454</v>
      </c>
      <c r="D19" s="342"/>
      <c r="E19" s="342">
        <f t="shared" si="0"/>
        <v>-18454</v>
      </c>
      <c r="F19" s="342">
        <v>2225</v>
      </c>
      <c r="G19" s="342"/>
      <c r="H19" s="342">
        <v>25602</v>
      </c>
      <c r="I19" s="342"/>
      <c r="J19" s="342"/>
      <c r="K19" s="342">
        <f t="shared" si="1"/>
        <v>25602</v>
      </c>
      <c r="L19" s="342">
        <f t="shared" si="2"/>
        <v>9373</v>
      </c>
    </row>
    <row r="20" spans="1:12" ht="12.75">
      <c r="A20" s="425" t="s">
        <v>155</v>
      </c>
      <c r="B20" s="343">
        <f aca="true" t="shared" si="3" ref="B20:J20">B$12+B$13</f>
        <v>795558</v>
      </c>
      <c r="C20" s="343">
        <f>SUM(C12:C19)</f>
        <v>7780753</v>
      </c>
      <c r="D20" s="343">
        <f t="shared" si="3"/>
        <v>1905353</v>
      </c>
      <c r="E20" s="343">
        <f>SUM(E12:E19)</f>
        <v>10481664</v>
      </c>
      <c r="F20" s="343">
        <f>SUM(F12:F19)</f>
        <v>62239</v>
      </c>
      <c r="G20" s="343">
        <f t="shared" si="3"/>
        <v>0</v>
      </c>
      <c r="H20" s="343">
        <f>SUM(H12:H19)</f>
        <v>291220</v>
      </c>
      <c r="I20" s="343">
        <f t="shared" si="3"/>
        <v>781207</v>
      </c>
      <c r="J20" s="343">
        <f t="shared" si="3"/>
        <v>4124</v>
      </c>
      <c r="K20" s="343">
        <f>SUM(K12:K19)</f>
        <v>1076551</v>
      </c>
      <c r="L20" s="343">
        <f>SUM(L12:L19)</f>
        <v>11620454</v>
      </c>
    </row>
    <row r="29" ht="12.75">
      <c r="M29" s="610"/>
    </row>
  </sheetData>
  <sheetProtection/>
  <mergeCells count="8">
    <mergeCell ref="J5:L5"/>
    <mergeCell ref="A3:L3"/>
    <mergeCell ref="F6:G6"/>
    <mergeCell ref="E6:E9"/>
    <mergeCell ref="B7:B9"/>
    <mergeCell ref="C7:C9"/>
    <mergeCell ref="F7:F9"/>
    <mergeCell ref="G7:G9"/>
  </mergeCells>
  <printOptions/>
  <pageMargins left="0.75" right="0.75" top="1" bottom="1" header="0.5" footer="0.5"/>
  <pageSetup firstPageNumber="47" useFirstPageNumber="1" horizontalDpi="600" verticalDpi="600" orientation="landscape" paperSize="9" scale="89" r:id="rId1"/>
  <headerFooter alignWithMargins="0">
    <oddFooter>&amp;C&amp;P.oldal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0" zoomScalePageLayoutView="0" workbookViewId="0" topLeftCell="A1">
      <selection activeCell="C41" sqref="C41:C42"/>
    </sheetView>
  </sheetViews>
  <sheetFormatPr defaultColWidth="9.140625" defaultRowHeight="12.75"/>
  <cols>
    <col min="2" max="2" width="41.7109375" style="0" customWidth="1"/>
    <col min="3" max="3" width="11.8515625" style="0" customWidth="1"/>
    <col min="4" max="4" width="12.8515625" style="0" customWidth="1"/>
    <col min="5" max="5" width="11.28125" style="0" customWidth="1"/>
    <col min="6" max="6" width="11.140625" style="0" customWidth="1"/>
    <col min="7" max="7" width="13.00390625" style="0" customWidth="1"/>
  </cols>
  <sheetData>
    <row r="1" spans="1:7" ht="15.75">
      <c r="A1" s="58" t="s">
        <v>23</v>
      </c>
      <c r="B1" s="46"/>
      <c r="C1" s="46"/>
      <c r="D1" s="46"/>
      <c r="E1" s="46"/>
      <c r="F1" s="46"/>
      <c r="G1" s="46"/>
    </row>
    <row r="2" spans="1:7" ht="15.75">
      <c r="A2" s="58"/>
      <c r="B2" s="46"/>
      <c r="C2" s="46"/>
      <c r="D2" s="46"/>
      <c r="E2" s="46"/>
      <c r="F2" s="46"/>
      <c r="G2" s="46"/>
    </row>
    <row r="3" spans="1:7" ht="15.75">
      <c r="A3" s="875" t="s">
        <v>219</v>
      </c>
      <c r="B3" s="934"/>
      <c r="C3" s="934"/>
      <c r="D3" s="934"/>
      <c r="E3" s="934"/>
      <c r="F3" s="934"/>
      <c r="G3" s="934"/>
    </row>
    <row r="4" spans="1:7" ht="15.75">
      <c r="A4" s="875" t="s">
        <v>220</v>
      </c>
      <c r="B4" s="934"/>
      <c r="C4" s="934"/>
      <c r="D4" s="934"/>
      <c r="E4" s="934"/>
      <c r="F4" s="934"/>
      <c r="G4" s="934"/>
    </row>
    <row r="5" spans="1:7" ht="15.75">
      <c r="A5" s="5"/>
      <c r="B5" s="5"/>
      <c r="C5" s="6"/>
      <c r="D5" s="6"/>
      <c r="E5" s="5"/>
      <c r="F5" s="5"/>
      <c r="G5" s="5"/>
    </row>
    <row r="6" spans="1:7" ht="12.75">
      <c r="A6" s="5"/>
      <c r="B6" s="5"/>
      <c r="C6" s="5"/>
      <c r="D6" s="5"/>
      <c r="E6" s="935" t="s">
        <v>1012</v>
      </c>
      <c r="F6" s="935"/>
      <c r="G6" s="935"/>
    </row>
    <row r="7" spans="1:7" ht="12.75">
      <c r="A7" s="483" t="s">
        <v>221</v>
      </c>
      <c r="B7" s="108" t="s">
        <v>436</v>
      </c>
      <c r="C7" s="108" t="s">
        <v>222</v>
      </c>
      <c r="D7" s="209" t="s">
        <v>105</v>
      </c>
      <c r="E7" s="108" t="s">
        <v>223</v>
      </c>
      <c r="F7" s="108" t="s">
        <v>224</v>
      </c>
      <c r="G7" s="806" t="s">
        <v>225</v>
      </c>
    </row>
    <row r="8" spans="1:7" ht="12.75">
      <c r="A8" s="487" t="s">
        <v>226</v>
      </c>
      <c r="B8" s="210"/>
      <c r="C8" s="210" t="s">
        <v>227</v>
      </c>
      <c r="D8" s="211" t="s">
        <v>228</v>
      </c>
      <c r="E8" s="210" t="s">
        <v>227</v>
      </c>
      <c r="F8" s="210" t="s">
        <v>229</v>
      </c>
      <c r="G8" s="807" t="s">
        <v>227</v>
      </c>
    </row>
    <row r="9" spans="1:7" ht="12.75">
      <c r="A9" s="809">
        <v>11132</v>
      </c>
      <c r="B9" s="810" t="s">
        <v>230</v>
      </c>
      <c r="C9" s="811"/>
      <c r="D9" s="812"/>
      <c r="E9" s="811"/>
      <c r="F9" s="811"/>
      <c r="G9" s="811"/>
    </row>
    <row r="10" spans="1:7" ht="12.75">
      <c r="A10" s="611"/>
      <c r="B10" s="55" t="s">
        <v>231</v>
      </c>
      <c r="C10" s="151"/>
      <c r="D10" s="151"/>
      <c r="E10" s="151"/>
      <c r="F10" s="151"/>
      <c r="G10" s="151"/>
    </row>
    <row r="11" spans="1:7" ht="12.75">
      <c r="A11" s="612">
        <v>1211</v>
      </c>
      <c r="B11" s="39" t="s">
        <v>232</v>
      </c>
      <c r="C11" s="130">
        <f>SUM(C12:C13)</f>
        <v>2139684</v>
      </c>
      <c r="D11" s="130">
        <f>SUM(D12:D13)</f>
        <v>0</v>
      </c>
      <c r="E11" s="130">
        <f>(C11-D11)</f>
        <v>2139684</v>
      </c>
      <c r="F11" s="133">
        <v>4314</v>
      </c>
      <c r="G11" s="130">
        <f>(E11+F11)</f>
        <v>2143998</v>
      </c>
    </row>
    <row r="12" spans="1:7" ht="12.75">
      <c r="A12" s="613"/>
      <c r="B12" s="40" t="s">
        <v>233</v>
      </c>
      <c r="C12" s="101">
        <v>788023</v>
      </c>
      <c r="D12" s="136"/>
      <c r="E12" s="101"/>
      <c r="F12" s="136"/>
      <c r="G12" s="101"/>
    </row>
    <row r="13" spans="1:7" ht="12.75">
      <c r="A13" s="613"/>
      <c r="B13" s="40" t="s">
        <v>234</v>
      </c>
      <c r="C13" s="101">
        <v>1351661</v>
      </c>
      <c r="D13" s="136"/>
      <c r="E13" s="101"/>
      <c r="F13" s="136"/>
      <c r="G13" s="127"/>
    </row>
    <row r="14" spans="1:7" ht="12.75">
      <c r="A14" s="612">
        <v>1212</v>
      </c>
      <c r="B14" s="12" t="s">
        <v>235</v>
      </c>
      <c r="C14" s="130">
        <f>SUM(C15:C16)</f>
        <v>349861</v>
      </c>
      <c r="D14" s="134"/>
      <c r="E14" s="130">
        <f>SUM(C14-D14)</f>
        <v>349861</v>
      </c>
      <c r="F14" s="134">
        <v>52679</v>
      </c>
      <c r="G14" s="130">
        <f>(E14+F14)</f>
        <v>402540</v>
      </c>
    </row>
    <row r="15" spans="1:7" ht="12.75">
      <c r="A15" s="613"/>
      <c r="B15" s="13" t="s">
        <v>236</v>
      </c>
      <c r="C15" s="101">
        <v>287101</v>
      </c>
      <c r="D15" s="136"/>
      <c r="E15" s="101"/>
      <c r="F15" s="136"/>
      <c r="G15" s="101"/>
    </row>
    <row r="16" spans="1:7" ht="12.75">
      <c r="A16" s="614"/>
      <c r="B16" s="17" t="s">
        <v>233</v>
      </c>
      <c r="C16" s="127">
        <v>62760</v>
      </c>
      <c r="D16" s="135"/>
      <c r="E16" s="127"/>
      <c r="F16" s="135"/>
      <c r="G16" s="127"/>
    </row>
    <row r="17" spans="1:7" ht="12.75">
      <c r="A17" s="611">
        <v>1213</v>
      </c>
      <c r="B17" s="26" t="s">
        <v>237</v>
      </c>
      <c r="C17" s="130">
        <f>SUM(C18:C20)</f>
        <v>3098479</v>
      </c>
      <c r="D17" s="134">
        <f>SUM(D18:D20)</f>
        <v>681191</v>
      </c>
      <c r="E17" s="130">
        <f>(C17-D17)</f>
        <v>2417288</v>
      </c>
      <c r="F17" s="134">
        <v>1821917</v>
      </c>
      <c r="G17" s="130">
        <f>SUM(E17:F17)</f>
        <v>4239205</v>
      </c>
    </row>
    <row r="18" spans="1:7" ht="12.75">
      <c r="A18" s="615"/>
      <c r="B18" s="33" t="s">
        <v>233</v>
      </c>
      <c r="C18" s="101">
        <v>550492</v>
      </c>
      <c r="D18" s="136">
        <v>177528</v>
      </c>
      <c r="E18" s="101"/>
      <c r="F18" s="136"/>
      <c r="G18" s="101"/>
    </row>
    <row r="19" spans="1:7" ht="12.75">
      <c r="A19" s="615"/>
      <c r="B19" s="33" t="s">
        <v>234</v>
      </c>
      <c r="C19" s="101">
        <v>18564</v>
      </c>
      <c r="D19" s="136">
        <v>2928</v>
      </c>
      <c r="E19" s="101"/>
      <c r="F19" s="136"/>
      <c r="G19" s="101"/>
    </row>
    <row r="20" spans="1:7" ht="12.75">
      <c r="A20" s="615"/>
      <c r="B20" s="33" t="s">
        <v>236</v>
      </c>
      <c r="C20" s="127">
        <v>2529423</v>
      </c>
      <c r="D20" s="135">
        <v>500735</v>
      </c>
      <c r="E20" s="127"/>
      <c r="F20" s="135"/>
      <c r="G20" s="127"/>
    </row>
    <row r="21" spans="1:7" ht="12.75">
      <c r="A21" s="611">
        <v>1214</v>
      </c>
      <c r="B21" s="26" t="s">
        <v>238</v>
      </c>
      <c r="C21" s="130">
        <f>SUM(C22:C24)</f>
        <v>4484402</v>
      </c>
      <c r="D21" s="134">
        <f>SUM(D22:D24)</f>
        <v>611571</v>
      </c>
      <c r="E21" s="130">
        <f>(C21-D21)</f>
        <v>3872831</v>
      </c>
      <c r="F21" s="134">
        <v>24474</v>
      </c>
      <c r="G21" s="130">
        <f>(E21+F21)</f>
        <v>3897305</v>
      </c>
    </row>
    <row r="22" spans="1:7" ht="12.75">
      <c r="A22" s="615"/>
      <c r="B22" s="33" t="s">
        <v>233</v>
      </c>
      <c r="C22" s="101">
        <v>284125</v>
      </c>
      <c r="D22" s="136">
        <v>684</v>
      </c>
      <c r="E22" s="101"/>
      <c r="F22" s="136"/>
      <c r="G22" s="101"/>
    </row>
    <row r="23" spans="1:7" ht="12.75">
      <c r="A23" s="615"/>
      <c r="B23" s="33" t="s">
        <v>234</v>
      </c>
      <c r="C23" s="101">
        <v>3495465</v>
      </c>
      <c r="D23" s="136">
        <v>547416</v>
      </c>
      <c r="E23" s="101"/>
      <c r="F23" s="136"/>
      <c r="G23" s="101"/>
    </row>
    <row r="24" spans="1:7" ht="12.75">
      <c r="A24" s="616"/>
      <c r="B24" s="27" t="s">
        <v>236</v>
      </c>
      <c r="C24" s="127">
        <v>704812</v>
      </c>
      <c r="D24" s="135">
        <v>63471</v>
      </c>
      <c r="E24" s="127"/>
      <c r="F24" s="135"/>
      <c r="G24" s="127"/>
    </row>
    <row r="25" spans="1:7" ht="12.75">
      <c r="A25" s="617">
        <v>13112</v>
      </c>
      <c r="B25" s="55" t="s">
        <v>239</v>
      </c>
      <c r="C25" s="151">
        <v>581</v>
      </c>
      <c r="D25" s="151">
        <v>47</v>
      </c>
      <c r="E25" s="151">
        <v>534</v>
      </c>
      <c r="F25" s="151"/>
      <c r="G25" s="101">
        <v>534</v>
      </c>
    </row>
    <row r="26" spans="1:7" ht="12.75">
      <c r="A26" s="617">
        <v>13115</v>
      </c>
      <c r="B26" s="55" t="s">
        <v>240</v>
      </c>
      <c r="C26" s="151">
        <v>85377</v>
      </c>
      <c r="D26" s="151"/>
      <c r="E26" s="151">
        <v>85377</v>
      </c>
      <c r="F26" s="151"/>
      <c r="G26" s="130">
        <v>85377</v>
      </c>
    </row>
    <row r="27" spans="1:7" ht="12.75">
      <c r="A27" s="617">
        <v>13211</v>
      </c>
      <c r="B27" s="55" t="s">
        <v>241</v>
      </c>
      <c r="C27" s="151"/>
      <c r="D27" s="151"/>
      <c r="E27" s="151"/>
      <c r="F27" s="151"/>
      <c r="G27" s="130"/>
    </row>
    <row r="28" spans="1:7" ht="12.75">
      <c r="A28" s="617">
        <v>127</v>
      </c>
      <c r="B28" s="55" t="s">
        <v>626</v>
      </c>
      <c r="C28" s="151">
        <v>93940</v>
      </c>
      <c r="D28" s="151"/>
      <c r="E28" s="151">
        <v>93940</v>
      </c>
      <c r="F28" s="151"/>
      <c r="G28" s="130">
        <v>93940</v>
      </c>
    </row>
    <row r="29" spans="1:7" ht="12.75">
      <c r="A29" s="617">
        <v>1611</v>
      </c>
      <c r="B29" s="55" t="s">
        <v>242</v>
      </c>
      <c r="C29" s="151">
        <v>508048</v>
      </c>
      <c r="D29" s="151">
        <v>125918</v>
      </c>
      <c r="E29" s="151">
        <v>382130</v>
      </c>
      <c r="F29" s="151"/>
      <c r="G29" s="130">
        <v>382130</v>
      </c>
    </row>
    <row r="30" spans="1:7" ht="12.75">
      <c r="A30" s="617"/>
      <c r="B30" s="55" t="s">
        <v>243</v>
      </c>
      <c r="C30" s="151">
        <v>73500</v>
      </c>
      <c r="D30" s="151">
        <v>73500</v>
      </c>
      <c r="E30" s="151">
        <v>0</v>
      </c>
      <c r="F30" s="151"/>
      <c r="G30" s="130"/>
    </row>
    <row r="31" spans="1:7" ht="12.75">
      <c r="A31" s="617"/>
      <c r="B31" s="55" t="s">
        <v>244</v>
      </c>
      <c r="C31" s="151">
        <v>4472</v>
      </c>
      <c r="D31" s="151">
        <v>2518</v>
      </c>
      <c r="E31" s="151">
        <v>1954</v>
      </c>
      <c r="F31" s="151"/>
      <c r="G31" s="130">
        <v>1954</v>
      </c>
    </row>
    <row r="32" spans="1:7" ht="12.75">
      <c r="A32" s="617"/>
      <c r="B32" s="55" t="s">
        <v>245</v>
      </c>
      <c r="C32" s="151"/>
      <c r="D32" s="151"/>
      <c r="E32" s="151"/>
      <c r="F32" s="151"/>
      <c r="G32" s="130"/>
    </row>
    <row r="33" spans="1:7" ht="12.75">
      <c r="A33" s="617"/>
      <c r="B33" s="68" t="s">
        <v>438</v>
      </c>
      <c r="C33" s="104">
        <f>SUM(C10,C11,C17,C21,C25:C32,C14)</f>
        <v>10838344</v>
      </c>
      <c r="D33" s="104">
        <f>SUM(D10,D11,D17,D21,D25:D32)</f>
        <v>1494745</v>
      </c>
      <c r="E33" s="104">
        <f>SUM(E10,E11,E17,E21,E25:E32,E14)</f>
        <v>9343599</v>
      </c>
      <c r="F33" s="104">
        <f>SUM(F10,F11,F17,F21,F25:F32,F14)</f>
        <v>1903384</v>
      </c>
      <c r="G33" s="104">
        <f>SUM(G10,G11,G17,G21,G25:G32,G14)</f>
        <v>11246983</v>
      </c>
    </row>
  </sheetData>
  <sheetProtection/>
  <mergeCells count="3">
    <mergeCell ref="A3:G3"/>
    <mergeCell ref="A4:G4"/>
    <mergeCell ref="E6:G6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12.75"/>
  <cols>
    <col min="1" max="1" width="31.8515625" style="0" customWidth="1"/>
    <col min="2" max="2" width="10.7109375" style="0" customWidth="1"/>
    <col min="3" max="3" width="12.28125" style="0" customWidth="1"/>
    <col min="4" max="4" width="8.421875" style="0" customWidth="1"/>
    <col min="5" max="5" width="10.57421875" style="0" customWidth="1"/>
    <col min="6" max="6" width="39.421875" style="0" customWidth="1"/>
  </cols>
  <sheetData>
    <row r="1" spans="1:12" ht="15.7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916" t="s">
        <v>323</v>
      </c>
      <c r="B3" s="916"/>
      <c r="C3" s="916"/>
      <c r="D3" s="916"/>
      <c r="E3" s="916"/>
      <c r="F3" s="916"/>
      <c r="G3" s="59"/>
      <c r="H3" s="59"/>
      <c r="I3" s="58"/>
      <c r="J3" s="59"/>
      <c r="K3" s="59"/>
      <c r="L3" s="58"/>
    </row>
    <row r="5" ht="12.75">
      <c r="F5" s="584" t="s">
        <v>1012</v>
      </c>
    </row>
    <row r="6" spans="1:6" ht="26.25" customHeight="1">
      <c r="A6" s="548" t="s">
        <v>246</v>
      </c>
      <c r="B6" s="527" t="s">
        <v>104</v>
      </c>
      <c r="C6" s="527" t="s">
        <v>247</v>
      </c>
      <c r="D6" s="527" t="s">
        <v>248</v>
      </c>
      <c r="E6" s="527" t="s">
        <v>249</v>
      </c>
      <c r="F6" s="548" t="s">
        <v>250</v>
      </c>
    </row>
    <row r="7" spans="1:6" ht="12.75">
      <c r="A7" s="650" t="s">
        <v>251</v>
      </c>
      <c r="B7" s="342">
        <v>1584</v>
      </c>
      <c r="C7" s="342">
        <v>1969</v>
      </c>
      <c r="D7" s="342">
        <v>-2958</v>
      </c>
      <c r="E7" s="342">
        <v>595</v>
      </c>
      <c r="F7" s="650" t="s">
        <v>252</v>
      </c>
    </row>
    <row r="8" spans="1:6" ht="12.75">
      <c r="A8" s="650" t="s">
        <v>253</v>
      </c>
      <c r="B8" s="342">
        <v>217</v>
      </c>
      <c r="C8" s="342"/>
      <c r="D8" s="342"/>
      <c r="E8" s="342">
        <v>217</v>
      </c>
      <c r="F8" s="650" t="s">
        <v>254</v>
      </c>
    </row>
    <row r="9" spans="1:6" ht="12.75">
      <c r="A9" s="650" t="s">
        <v>255</v>
      </c>
      <c r="B9" s="342">
        <v>3600</v>
      </c>
      <c r="C9" s="342"/>
      <c r="D9" s="342"/>
      <c r="E9" s="342">
        <v>3600</v>
      </c>
      <c r="F9" s="936" t="s">
        <v>256</v>
      </c>
    </row>
    <row r="10" spans="1:6" ht="12.75">
      <c r="A10" s="650" t="s">
        <v>257</v>
      </c>
      <c r="B10" s="342"/>
      <c r="C10" s="342"/>
      <c r="D10" s="342"/>
      <c r="E10" s="342"/>
      <c r="F10" s="937"/>
    </row>
    <row r="11" spans="1:6" ht="12.75">
      <c r="A11" s="650" t="s">
        <v>258</v>
      </c>
      <c r="B11" s="342"/>
      <c r="C11" s="342"/>
      <c r="D11" s="342"/>
      <c r="E11" s="342"/>
      <c r="F11" s="937"/>
    </row>
    <row r="12" spans="1:6" ht="12.75">
      <c r="A12" s="650" t="s">
        <v>259</v>
      </c>
      <c r="B12" s="342"/>
      <c r="C12" s="342"/>
      <c r="D12" s="342"/>
      <c r="E12" s="342"/>
      <c r="F12" s="938"/>
    </row>
    <row r="13" spans="1:6" ht="12.75">
      <c r="A13" s="650" t="s">
        <v>438</v>
      </c>
      <c r="B13" s="342">
        <f>SUM(B7:B12)</f>
        <v>5401</v>
      </c>
      <c r="C13" s="342">
        <f>SUM(C7:C12)</f>
        <v>1969</v>
      </c>
      <c r="D13" s="342">
        <f>SUM(D7:D12)</f>
        <v>-2958</v>
      </c>
      <c r="E13" s="342">
        <f>SUM(E7:E12)</f>
        <v>4412</v>
      </c>
      <c r="F13" s="650"/>
    </row>
  </sheetData>
  <sheetProtection/>
  <mergeCells count="2">
    <mergeCell ref="F9:F12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49" useFirstPageNumber="1" horizontalDpi="600" verticalDpi="600" orientation="landscape" paperSize="9" r:id="rId1"/>
  <headerFooter alignWithMargins="0">
    <oddFooter>&amp;C&amp;P.oldal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PageLayoutView="0" workbookViewId="0" topLeftCell="A1">
      <selection activeCell="F21" sqref="F21"/>
    </sheetView>
  </sheetViews>
  <sheetFormatPr defaultColWidth="9.140625" defaultRowHeight="12.75"/>
  <cols>
    <col min="1" max="1" width="23.28125" style="0" customWidth="1"/>
    <col min="2" max="2" width="17.57421875" style="0" customWidth="1"/>
    <col min="3" max="3" width="16.421875" style="0" customWidth="1"/>
    <col min="4" max="4" width="18.140625" style="0" customWidth="1"/>
    <col min="5" max="5" width="15.57421875" style="0" customWidth="1"/>
    <col min="6" max="6" width="20.7109375" style="0" customWidth="1"/>
  </cols>
  <sheetData>
    <row r="1" spans="1:4" ht="15.75">
      <c r="A1" s="528" t="s">
        <v>25</v>
      </c>
      <c r="B1" s="522"/>
      <c r="C1" s="522"/>
      <c r="D1" s="522"/>
    </row>
    <row r="3" spans="1:6" ht="12.75">
      <c r="A3" s="939" t="s">
        <v>260</v>
      </c>
      <c r="B3" s="939"/>
      <c r="C3" s="939"/>
      <c r="D3" s="939"/>
      <c r="E3" s="939"/>
      <c r="F3" s="939"/>
    </row>
    <row r="4" spans="1:6" ht="12.75">
      <c r="A4" s="939" t="s">
        <v>261</v>
      </c>
      <c r="B4" s="939"/>
      <c r="C4" s="939"/>
      <c r="D4" s="939"/>
      <c r="E4" s="939"/>
      <c r="F4" s="939"/>
    </row>
    <row r="5" spans="1:6" ht="12.75">
      <c r="A5" s="876"/>
      <c r="B5" s="876"/>
      <c r="C5" s="876"/>
      <c r="D5" s="876"/>
      <c r="E5" s="876"/>
      <c r="F5" s="876"/>
    </row>
    <row r="6" ht="12.75">
      <c r="F6" s="584" t="s">
        <v>324</v>
      </c>
    </row>
    <row r="7" spans="1:6" ht="27" customHeight="1">
      <c r="A7" s="548" t="s">
        <v>436</v>
      </c>
      <c r="B7" s="527" t="s">
        <v>262</v>
      </c>
      <c r="C7" s="527" t="s">
        <v>160</v>
      </c>
      <c r="D7" s="527" t="s">
        <v>161</v>
      </c>
      <c r="E7" s="527" t="s">
        <v>263</v>
      </c>
      <c r="F7" s="527" t="s">
        <v>264</v>
      </c>
    </row>
    <row r="8" spans="1:6" ht="12.75">
      <c r="A8" s="651" t="s">
        <v>265</v>
      </c>
      <c r="B8" s="652"/>
      <c r="C8" s="652">
        <v>16812</v>
      </c>
      <c r="D8" s="652">
        <v>14281</v>
      </c>
      <c r="E8" s="652">
        <v>85061</v>
      </c>
      <c r="F8" s="468">
        <f aca="true" t="shared" si="0" ref="F8:F15">SUM(B8:E8)</f>
        <v>116154</v>
      </c>
    </row>
    <row r="9" spans="1:6" ht="12.75">
      <c r="A9" s="620" t="s">
        <v>266</v>
      </c>
      <c r="B9" s="621">
        <v>3913</v>
      </c>
      <c r="C9" s="621">
        <v>3306</v>
      </c>
      <c r="D9" s="621">
        <v>4162</v>
      </c>
      <c r="E9" s="621">
        <v>28210</v>
      </c>
      <c r="F9" s="468">
        <f t="shared" si="0"/>
        <v>39591</v>
      </c>
    </row>
    <row r="10" spans="1:6" ht="12.75">
      <c r="A10" s="620" t="s">
        <v>267</v>
      </c>
      <c r="B10" s="621">
        <v>11</v>
      </c>
      <c r="C10" s="621">
        <v>905</v>
      </c>
      <c r="D10" s="621">
        <v>413</v>
      </c>
      <c r="E10" s="621">
        <v>5557</v>
      </c>
      <c r="F10" s="468">
        <f t="shared" si="0"/>
        <v>6886</v>
      </c>
    </row>
    <row r="11" spans="1:6" ht="12.75">
      <c r="A11" s="620" t="s">
        <v>268</v>
      </c>
      <c r="B11" s="621">
        <v>49</v>
      </c>
      <c r="C11" s="621">
        <v>1106</v>
      </c>
      <c r="D11" s="621">
        <v>257</v>
      </c>
      <c r="E11" s="621">
        <v>1679</v>
      </c>
      <c r="F11" s="468">
        <f t="shared" si="0"/>
        <v>3091</v>
      </c>
    </row>
    <row r="12" spans="1:6" ht="12.75">
      <c r="A12" s="620" t="s">
        <v>269</v>
      </c>
      <c r="B12" s="621"/>
      <c r="C12" s="621"/>
      <c r="D12" s="621"/>
      <c r="E12" s="621">
        <v>657</v>
      </c>
      <c r="F12" s="468">
        <f t="shared" si="0"/>
        <v>657</v>
      </c>
    </row>
    <row r="13" spans="1:6" ht="12.75">
      <c r="A13" s="620" t="s">
        <v>270</v>
      </c>
      <c r="B13" s="621">
        <v>18933</v>
      </c>
      <c r="C13" s="621">
        <v>34</v>
      </c>
      <c r="D13" s="621">
        <v>2116</v>
      </c>
      <c r="E13" s="621">
        <v>56080</v>
      </c>
      <c r="F13" s="468">
        <f t="shared" si="0"/>
        <v>77163</v>
      </c>
    </row>
    <row r="14" spans="1:6" ht="12.75">
      <c r="A14" s="620" t="s">
        <v>271</v>
      </c>
      <c r="B14" s="621"/>
      <c r="C14" s="621"/>
      <c r="D14" s="621"/>
      <c r="E14" s="621">
        <v>2080</v>
      </c>
      <c r="F14" s="468">
        <f t="shared" si="0"/>
        <v>2080</v>
      </c>
    </row>
    <row r="15" spans="1:6" ht="12.75">
      <c r="A15" s="620" t="s">
        <v>272</v>
      </c>
      <c r="B15" s="621"/>
      <c r="C15" s="621"/>
      <c r="D15" s="621"/>
      <c r="E15" s="621">
        <v>2778</v>
      </c>
      <c r="F15" s="468">
        <f t="shared" si="0"/>
        <v>2778</v>
      </c>
    </row>
    <row r="16" spans="1:6" ht="12.75">
      <c r="A16" s="622" t="s">
        <v>438</v>
      </c>
      <c r="B16" s="468">
        <f>SUM(B8:B15)</f>
        <v>22906</v>
      </c>
      <c r="C16" s="468">
        <f>SUM(C8:C15)</f>
        <v>22163</v>
      </c>
      <c r="D16" s="468">
        <f>SUM(D8:D15)</f>
        <v>21229</v>
      </c>
      <c r="E16" s="468">
        <f>SUM(E8:E15)</f>
        <v>182102</v>
      </c>
      <c r="F16" s="468">
        <f>SUM(F8:F15)</f>
        <v>248400</v>
      </c>
    </row>
    <row r="17" spans="1:6" ht="12.75">
      <c r="A17" s="186"/>
      <c r="B17" s="186"/>
      <c r="C17" s="186"/>
      <c r="D17" s="186"/>
      <c r="E17" s="186"/>
      <c r="F17" s="186"/>
    </row>
  </sheetData>
  <sheetProtection/>
  <mergeCells count="3">
    <mergeCell ref="A3:F3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landscape" paperSize="9" r:id="rId1"/>
  <headerFooter alignWithMargins="0">
    <oddFooter>&amp;C&amp;P.oldal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26"/>
  <sheetViews>
    <sheetView view="pageBreakPreview" zoomScaleSheetLayoutView="100" zoomScalePageLayoutView="0" workbookViewId="0" topLeftCell="A22">
      <selection activeCell="D8" sqref="D8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0.140625" style="0" customWidth="1"/>
    <col min="4" max="4" width="8.7109375" style="0" customWidth="1"/>
    <col min="5" max="5" width="11.0039062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10.7109375" style="0" customWidth="1"/>
    <col min="11" max="11" width="10.28125" style="0" customWidth="1"/>
    <col min="12" max="12" width="11.421875" style="0" customWidth="1"/>
    <col min="13" max="13" width="10.00390625" style="0" customWidth="1"/>
    <col min="14" max="15" width="8.421875" style="0" customWidth="1"/>
    <col min="16" max="16" width="9.00390625" style="0" customWidth="1"/>
    <col min="17" max="17" width="10.421875" style="0" customWidth="1"/>
  </cols>
  <sheetData>
    <row r="1" spans="1:17" ht="15.75">
      <c r="A1" s="871" t="s">
        <v>6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</row>
    <row r="2" spans="1:16" ht="15.75">
      <c r="A2" s="34"/>
      <c r="B2" s="34"/>
      <c r="C2" s="34"/>
      <c r="D2" s="34"/>
      <c r="E2" s="34"/>
      <c r="F2" s="44"/>
      <c r="G2" s="44"/>
      <c r="H2" s="44"/>
      <c r="I2" s="44"/>
      <c r="J2" s="47"/>
      <c r="K2" s="47"/>
      <c r="L2" s="47"/>
      <c r="M2" s="47"/>
      <c r="N2" s="47"/>
      <c r="O2" s="47"/>
      <c r="P2" s="1"/>
    </row>
    <row r="3" spans="1:16" ht="15.75">
      <c r="A3" s="45"/>
      <c r="B3" s="45"/>
      <c r="C3" s="45"/>
      <c r="D3" s="45"/>
      <c r="E3" s="45"/>
      <c r="F3" s="43"/>
      <c r="G3" s="43"/>
      <c r="H3" s="43"/>
      <c r="I3" s="43"/>
      <c r="J3" s="43"/>
      <c r="K3" s="43"/>
      <c r="L3" s="43"/>
      <c r="M3" s="43"/>
      <c r="N3" s="43"/>
      <c r="O3" s="43"/>
      <c r="P3" s="1"/>
    </row>
    <row r="4" spans="1:16" ht="15.75">
      <c r="A4" s="875" t="s">
        <v>470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</row>
    <row r="5" spans="1:16" ht="15.75">
      <c r="A5" s="875" t="s">
        <v>1016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</row>
    <row r="6" spans="1:16" ht="15.75">
      <c r="A6" s="875" t="s">
        <v>434</v>
      </c>
      <c r="B6" s="876"/>
      <c r="C6" s="876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6"/>
    </row>
    <row r="7" spans="1:16" ht="15.75">
      <c r="A7" s="34"/>
      <c r="B7" s="34"/>
      <c r="C7" s="34"/>
      <c r="D7" s="45"/>
      <c r="E7" s="45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</row>
    <row r="8" spans="1: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"/>
    </row>
    <row r="9" spans="1:17" ht="12.75">
      <c r="A9" s="33"/>
      <c r="B9" s="5"/>
      <c r="C9" s="5"/>
      <c r="D9" s="5"/>
      <c r="E9" s="5"/>
      <c r="F9" s="48"/>
      <c r="G9" s="48"/>
      <c r="H9" s="48"/>
      <c r="I9" s="48"/>
      <c r="J9" s="48"/>
      <c r="K9" s="48"/>
      <c r="L9" s="48"/>
      <c r="M9" s="47"/>
      <c r="N9" s="884" t="s">
        <v>1012</v>
      </c>
      <c r="O9" s="886"/>
      <c r="P9" s="886"/>
      <c r="Q9" s="887"/>
    </row>
    <row r="10" spans="1:17" ht="12.75">
      <c r="A10" s="7" t="s">
        <v>471</v>
      </c>
      <c r="B10" s="7" t="s">
        <v>472</v>
      </c>
      <c r="C10" s="7" t="s">
        <v>473</v>
      </c>
      <c r="D10" s="7" t="s">
        <v>437</v>
      </c>
      <c r="E10" s="7" t="s">
        <v>474</v>
      </c>
      <c r="F10" s="7" t="s">
        <v>475</v>
      </c>
      <c r="G10" s="7" t="s">
        <v>476</v>
      </c>
      <c r="H10" s="7" t="s">
        <v>477</v>
      </c>
      <c r="I10" s="890" t="s">
        <v>682</v>
      </c>
      <c r="J10" s="891"/>
      <c r="K10" s="7" t="s">
        <v>563</v>
      </c>
      <c r="L10" s="894" t="s">
        <v>633</v>
      </c>
      <c r="M10" s="895"/>
      <c r="N10" s="7" t="s">
        <v>652</v>
      </c>
      <c r="O10" s="7" t="s">
        <v>478</v>
      </c>
      <c r="P10" s="7" t="s">
        <v>479</v>
      </c>
      <c r="Q10" s="885" t="s">
        <v>1015</v>
      </c>
    </row>
    <row r="11" spans="1:17" ht="12.75">
      <c r="A11" s="21" t="s">
        <v>480</v>
      </c>
      <c r="B11" s="21" t="s">
        <v>481</v>
      </c>
      <c r="C11" s="21" t="s">
        <v>482</v>
      </c>
      <c r="D11" s="21" t="s">
        <v>483</v>
      </c>
      <c r="E11" s="21" t="s">
        <v>484</v>
      </c>
      <c r="F11" s="21" t="s">
        <v>485</v>
      </c>
      <c r="G11" s="21" t="s">
        <v>486</v>
      </c>
      <c r="H11" s="21" t="s">
        <v>487</v>
      </c>
      <c r="I11" s="892"/>
      <c r="J11" s="893"/>
      <c r="K11" s="21" t="s">
        <v>564</v>
      </c>
      <c r="L11" s="864"/>
      <c r="M11" s="865"/>
      <c r="N11" s="21" t="s">
        <v>653</v>
      </c>
      <c r="O11" s="21" t="s">
        <v>489</v>
      </c>
      <c r="P11" s="21" t="s">
        <v>490</v>
      </c>
      <c r="Q11" s="885"/>
    </row>
    <row r="12" spans="1:17" ht="12.75">
      <c r="A12" s="9"/>
      <c r="B12" s="9" t="s">
        <v>491</v>
      </c>
      <c r="C12" s="9" t="s">
        <v>492</v>
      </c>
      <c r="D12" s="9" t="s">
        <v>493</v>
      </c>
      <c r="E12" s="9" t="s">
        <v>494</v>
      </c>
      <c r="F12" s="9" t="s">
        <v>493</v>
      </c>
      <c r="G12" s="9" t="s">
        <v>488</v>
      </c>
      <c r="H12" s="9"/>
      <c r="I12" s="10" t="s">
        <v>923</v>
      </c>
      <c r="J12" s="10" t="s">
        <v>922</v>
      </c>
      <c r="K12" s="9" t="s">
        <v>492</v>
      </c>
      <c r="L12" s="9" t="s">
        <v>923</v>
      </c>
      <c r="M12" s="25" t="s">
        <v>922</v>
      </c>
      <c r="N12" s="9" t="s">
        <v>526</v>
      </c>
      <c r="O12" s="9" t="s">
        <v>495</v>
      </c>
      <c r="P12" s="9" t="s">
        <v>493</v>
      </c>
      <c r="Q12" s="885"/>
    </row>
    <row r="13" spans="1:17" ht="12.75">
      <c r="A13" s="7" t="s">
        <v>440</v>
      </c>
      <c r="B13" s="7" t="s">
        <v>441</v>
      </c>
      <c r="C13" s="7" t="s">
        <v>442</v>
      </c>
      <c r="D13" s="7" t="s">
        <v>443</v>
      </c>
      <c r="E13" s="7" t="s">
        <v>444</v>
      </c>
      <c r="F13" s="10" t="s">
        <v>445</v>
      </c>
      <c r="G13" s="7" t="s">
        <v>447</v>
      </c>
      <c r="H13" s="10" t="s">
        <v>448</v>
      </c>
      <c r="I13" s="888" t="s">
        <v>449</v>
      </c>
      <c r="J13" s="889"/>
      <c r="K13" s="21" t="s">
        <v>450</v>
      </c>
      <c r="L13" s="21"/>
      <c r="M13" s="21" t="s">
        <v>451</v>
      </c>
      <c r="N13" s="21" t="s">
        <v>452</v>
      </c>
      <c r="O13" s="21" t="s">
        <v>453</v>
      </c>
      <c r="P13" s="62" t="s">
        <v>454</v>
      </c>
      <c r="Q13" s="308" t="s">
        <v>644</v>
      </c>
    </row>
    <row r="14" spans="1:17" ht="12.75">
      <c r="A14" s="35" t="s">
        <v>722</v>
      </c>
      <c r="B14" s="130"/>
      <c r="C14" s="130"/>
      <c r="D14" s="134"/>
      <c r="E14" s="130"/>
      <c r="F14" s="134"/>
      <c r="G14" s="130"/>
      <c r="H14" s="134"/>
      <c r="I14" s="130"/>
      <c r="J14" s="134"/>
      <c r="K14" s="130"/>
      <c r="L14" s="134"/>
      <c r="M14" s="130"/>
      <c r="N14" s="134"/>
      <c r="O14" s="130"/>
      <c r="P14" s="134"/>
      <c r="Q14" s="318"/>
    </row>
    <row r="15" spans="1:17" ht="12.75">
      <c r="A15" s="194" t="s">
        <v>527</v>
      </c>
      <c r="B15" s="101">
        <f>SUM(C15:P15)</f>
        <v>2302003</v>
      </c>
      <c r="C15" s="101">
        <f>'4.1'!D229</f>
        <v>0</v>
      </c>
      <c r="D15" s="136">
        <f>'4.1'!E229</f>
        <v>36968</v>
      </c>
      <c r="E15" s="101">
        <f>'4.1'!F229</f>
        <v>1130004</v>
      </c>
      <c r="F15" s="136">
        <f>'4.1'!G229</f>
        <v>88632</v>
      </c>
      <c r="G15" s="101">
        <f>'4.1'!H229</f>
        <v>382082</v>
      </c>
      <c r="H15" s="136">
        <f>'4.1'!I229</f>
        <v>0</v>
      </c>
      <c r="I15" s="101">
        <f>'4.1'!J229</f>
        <v>947</v>
      </c>
      <c r="J15" s="136">
        <f>'4.1'!K229</f>
        <v>25263</v>
      </c>
      <c r="K15" s="101">
        <f>'4.1'!L229</f>
        <v>0</v>
      </c>
      <c r="L15" s="136">
        <f>'4.1'!M229</f>
        <v>221107</v>
      </c>
      <c r="M15" s="101">
        <v>0</v>
      </c>
      <c r="N15" s="136">
        <v>417000</v>
      </c>
      <c r="O15" s="101">
        <f>'4.1'!P229</f>
        <v>0</v>
      </c>
      <c r="P15" s="136">
        <f>'4.1'!Q229</f>
        <v>0</v>
      </c>
      <c r="Q15" s="319"/>
    </row>
    <row r="16" spans="1:17" ht="12.75">
      <c r="A16" s="194" t="s">
        <v>966</v>
      </c>
      <c r="B16" s="101">
        <f>SUM(C16:P16)</f>
        <v>2251261</v>
      </c>
      <c r="C16" s="101">
        <f>'4.1'!D230</f>
        <v>0</v>
      </c>
      <c r="D16" s="101">
        <f>'4.1'!E230</f>
        <v>98845</v>
      </c>
      <c r="E16" s="101">
        <f>'4.1'!F230</f>
        <v>1093973</v>
      </c>
      <c r="F16" s="101">
        <f>'4.1'!G230</f>
        <v>42210</v>
      </c>
      <c r="G16" s="101">
        <f>'4.1'!H230</f>
        <v>517730</v>
      </c>
      <c r="H16" s="101">
        <f>'4.1'!I230</f>
        <v>0</v>
      </c>
      <c r="I16" s="101">
        <f>'4.1'!J230</f>
        <v>947</v>
      </c>
      <c r="J16" s="101">
        <f>'4.1'!K230</f>
        <v>37899</v>
      </c>
      <c r="K16" s="101">
        <f>'4.1'!L230</f>
        <v>414651</v>
      </c>
      <c r="L16" s="101">
        <f>'4.1'!M230</f>
        <v>47353</v>
      </c>
      <c r="M16" s="101">
        <v>0</v>
      </c>
      <c r="N16" s="101">
        <v>0</v>
      </c>
      <c r="O16" s="101">
        <v>0</v>
      </c>
      <c r="P16" s="144">
        <v>-2347</v>
      </c>
      <c r="Q16" s="319"/>
    </row>
    <row r="17" spans="1:17" ht="12.75">
      <c r="A17" s="194" t="s">
        <v>1009</v>
      </c>
      <c r="B17" s="101">
        <f>SUM(C17:Q17)</f>
        <v>2281907</v>
      </c>
      <c r="C17" s="101"/>
      <c r="D17" s="101">
        <v>105682</v>
      </c>
      <c r="E17" s="101">
        <v>1130763</v>
      </c>
      <c r="F17" s="101">
        <v>43340</v>
      </c>
      <c r="G17" s="101">
        <v>897418</v>
      </c>
      <c r="H17" s="101">
        <v>0</v>
      </c>
      <c r="I17" s="101">
        <v>948</v>
      </c>
      <c r="J17" s="101">
        <v>12636</v>
      </c>
      <c r="K17" s="101">
        <v>34765</v>
      </c>
      <c r="L17" s="101">
        <v>44003</v>
      </c>
      <c r="M17" s="101"/>
      <c r="N17" s="101"/>
      <c r="O17" s="101"/>
      <c r="P17" s="101">
        <v>8782</v>
      </c>
      <c r="Q17" s="101">
        <v>3570</v>
      </c>
    </row>
    <row r="18" spans="1:17" ht="12.75">
      <c r="A18" s="195" t="s">
        <v>1010</v>
      </c>
      <c r="B18" s="293">
        <f>(B$17/B$16)*100</f>
        <v>101.36128152177824</v>
      </c>
      <c r="C18" s="293">
        <v>0</v>
      </c>
      <c r="D18" s="293">
        <f aca="true" t="shared" si="0" ref="D18:P18">(D$17/D$16)*100</f>
        <v>106.91689008042896</v>
      </c>
      <c r="E18" s="293">
        <f t="shared" si="0"/>
        <v>103.36297148101461</v>
      </c>
      <c r="F18" s="293">
        <f t="shared" si="0"/>
        <v>102.67709073679224</v>
      </c>
      <c r="G18" s="293">
        <f t="shared" si="0"/>
        <v>173.33706758348944</v>
      </c>
      <c r="H18" s="293">
        <v>0</v>
      </c>
      <c r="I18" s="293">
        <f t="shared" si="0"/>
        <v>100.10559662090812</v>
      </c>
      <c r="J18" s="293">
        <f t="shared" si="0"/>
        <v>33.341249109475186</v>
      </c>
      <c r="K18" s="293">
        <f t="shared" si="0"/>
        <v>8.384159208587464</v>
      </c>
      <c r="L18" s="293">
        <f t="shared" si="0"/>
        <v>92.92547462673959</v>
      </c>
      <c r="M18" s="293">
        <v>0</v>
      </c>
      <c r="N18" s="293">
        <v>0</v>
      </c>
      <c r="O18" s="293">
        <v>0</v>
      </c>
      <c r="P18" s="317">
        <f t="shared" si="0"/>
        <v>-374.17980400511294</v>
      </c>
      <c r="Q18" s="293">
        <v>0</v>
      </c>
    </row>
    <row r="19" spans="1:17" ht="12.75">
      <c r="A19" s="67" t="s">
        <v>735</v>
      </c>
      <c r="B19" s="130"/>
      <c r="C19" s="130"/>
      <c r="D19" s="130"/>
      <c r="E19" s="130"/>
      <c r="F19" s="134"/>
      <c r="G19" s="130"/>
      <c r="H19" s="134"/>
      <c r="I19" s="130"/>
      <c r="J19" s="133"/>
      <c r="K19" s="130"/>
      <c r="L19" s="130"/>
      <c r="M19" s="130"/>
      <c r="N19" s="130"/>
      <c r="O19" s="130"/>
      <c r="P19" s="130"/>
      <c r="Q19" s="311"/>
    </row>
    <row r="20" spans="1:17" ht="12.75">
      <c r="A20" s="194" t="s">
        <v>527</v>
      </c>
      <c r="B20" s="101">
        <f>SUM(C20:P20)</f>
        <v>-888868</v>
      </c>
      <c r="C20" s="101">
        <v>0</v>
      </c>
      <c r="D20" s="101">
        <v>0</v>
      </c>
      <c r="E20" s="101">
        <v>-506786</v>
      </c>
      <c r="F20" s="136">
        <v>0</v>
      </c>
      <c r="G20" s="101">
        <v>-382082</v>
      </c>
      <c r="H20" s="136">
        <v>0</v>
      </c>
      <c r="I20" s="101">
        <v>0</v>
      </c>
      <c r="J20" s="144">
        <v>0</v>
      </c>
      <c r="K20" s="101">
        <v>0</v>
      </c>
      <c r="L20" s="101"/>
      <c r="M20" s="101">
        <v>0</v>
      </c>
      <c r="N20" s="101">
        <v>0</v>
      </c>
      <c r="O20" s="101">
        <v>0</v>
      </c>
      <c r="P20" s="101">
        <v>0</v>
      </c>
      <c r="Q20" s="312"/>
    </row>
    <row r="21" spans="1:17" ht="12.75">
      <c r="A21" s="194" t="s">
        <v>966</v>
      </c>
      <c r="B21" s="101">
        <f>SUM(C21:P21)</f>
        <v>-994680</v>
      </c>
      <c r="C21" s="101"/>
      <c r="D21" s="101"/>
      <c r="E21" s="180">
        <v>-569503</v>
      </c>
      <c r="F21" s="237"/>
      <c r="G21" s="180">
        <v>-390412</v>
      </c>
      <c r="H21" s="237"/>
      <c r="I21" s="180"/>
      <c r="J21" s="309"/>
      <c r="K21" s="310">
        <v>-34765</v>
      </c>
      <c r="L21" s="241"/>
      <c r="M21" s="241"/>
      <c r="N21" s="241"/>
      <c r="O21" s="241"/>
      <c r="P21" s="241"/>
      <c r="Q21" s="312"/>
    </row>
    <row r="22" spans="1:17" ht="12.75">
      <c r="A22" s="194" t="s">
        <v>1009</v>
      </c>
      <c r="B22" s="101">
        <f>SUM(C22:Q22)</f>
        <v>-996030</v>
      </c>
      <c r="C22" s="101">
        <v>0</v>
      </c>
      <c r="D22" s="101">
        <v>0</v>
      </c>
      <c r="E22" s="180">
        <v>-570853</v>
      </c>
      <c r="F22" s="237">
        <v>0</v>
      </c>
      <c r="G22" s="180">
        <v>-390412</v>
      </c>
      <c r="H22" s="237">
        <v>0</v>
      </c>
      <c r="I22" s="180">
        <v>0</v>
      </c>
      <c r="J22" s="309">
        <v>0</v>
      </c>
      <c r="K22" s="310">
        <v>-34765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312">
        <v>0</v>
      </c>
    </row>
    <row r="23" spans="1:17" ht="12.75">
      <c r="A23" s="195" t="s">
        <v>1010</v>
      </c>
      <c r="B23" s="293">
        <f>(B$22/B$21)*100</f>
        <v>100.13572204125948</v>
      </c>
      <c r="C23" s="293">
        <v>0</v>
      </c>
      <c r="D23" s="293">
        <v>0</v>
      </c>
      <c r="E23" s="293">
        <f>(E$22/E$21)*100</f>
        <v>100.23704879517754</v>
      </c>
      <c r="F23" s="293">
        <v>0</v>
      </c>
      <c r="G23" s="293">
        <f>(G$22/G$21)*100</f>
        <v>100</v>
      </c>
      <c r="H23" s="293">
        <v>0</v>
      </c>
      <c r="I23" s="293">
        <v>0</v>
      </c>
      <c r="J23" s="293">
        <v>0</v>
      </c>
      <c r="K23" s="293">
        <f>(K$22/K$21)*100</f>
        <v>100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</row>
    <row r="24" spans="1:17" s="162" customFormat="1" ht="12.75">
      <c r="A24" s="15" t="s">
        <v>552</v>
      </c>
      <c r="B24" s="143"/>
      <c r="C24" s="143"/>
      <c r="D24" s="143"/>
      <c r="E24" s="143"/>
      <c r="F24" s="313"/>
      <c r="G24" s="143"/>
      <c r="H24" s="313"/>
      <c r="I24" s="143"/>
      <c r="J24" s="145"/>
      <c r="K24" s="143"/>
      <c r="L24" s="143"/>
      <c r="M24" s="143"/>
      <c r="N24" s="143"/>
      <c r="O24" s="143"/>
      <c r="P24" s="143"/>
      <c r="Q24" s="314"/>
    </row>
    <row r="25" spans="1:17" s="162" customFormat="1" ht="12.75">
      <c r="A25" s="194" t="s">
        <v>527</v>
      </c>
      <c r="B25" s="101">
        <f>SUM(C25:P25)</f>
        <v>271166</v>
      </c>
      <c r="C25" s="101">
        <v>268029</v>
      </c>
      <c r="D25" s="101">
        <f>'4.2'!E67</f>
        <v>3137</v>
      </c>
      <c r="E25" s="101">
        <f>'4.2'!F67</f>
        <v>0</v>
      </c>
      <c r="F25" s="101">
        <f>'4.2'!G67</f>
        <v>0</v>
      </c>
      <c r="G25" s="101">
        <f>'4.2'!H67</f>
        <v>0</v>
      </c>
      <c r="H25" s="101">
        <f>'4.2'!I67</f>
        <v>0</v>
      </c>
      <c r="I25" s="101">
        <f>'4.2'!J67</f>
        <v>0</v>
      </c>
      <c r="J25" s="101">
        <f>'4.2'!K67</f>
        <v>0</v>
      </c>
      <c r="K25" s="101">
        <f>'4.2'!L67</f>
        <v>0</v>
      </c>
      <c r="L25" s="101"/>
      <c r="M25" s="101">
        <f>'4.2'!M67</f>
        <v>0</v>
      </c>
      <c r="N25" s="101">
        <f>'4.2'!N67</f>
        <v>0</v>
      </c>
      <c r="O25" s="101">
        <f>'4.2'!O67</f>
        <v>0</v>
      </c>
      <c r="P25" s="101">
        <f>'4.2'!P67</f>
        <v>0</v>
      </c>
      <c r="Q25" s="315"/>
    </row>
    <row r="26" spans="1:17" ht="12.75">
      <c r="A26" s="194" t="s">
        <v>966</v>
      </c>
      <c r="B26" s="101">
        <f>SUM(C26:P26)</f>
        <v>364445</v>
      </c>
      <c r="C26" s="101">
        <f>'4.2'!D68</f>
        <v>355209</v>
      </c>
      <c r="D26" s="101">
        <f>'4.2'!E68</f>
        <v>3137</v>
      </c>
      <c r="E26" s="101">
        <f>'4.2'!F68</f>
        <v>0</v>
      </c>
      <c r="F26" s="101">
        <f>'4.2'!G68</f>
        <v>700</v>
      </c>
      <c r="G26" s="101">
        <f>'4.2'!H68</f>
        <v>0</v>
      </c>
      <c r="H26" s="101">
        <f>'4.2'!I68</f>
        <v>0</v>
      </c>
      <c r="I26" s="101">
        <f>'4.2'!J68</f>
        <v>0</v>
      </c>
      <c r="J26" s="101">
        <f>'4.2'!K68</f>
        <v>0</v>
      </c>
      <c r="K26" s="101"/>
      <c r="L26" s="101">
        <f>'4.2'!M68</f>
        <v>0</v>
      </c>
      <c r="M26" s="101">
        <f>'4.2'!N68</f>
        <v>0</v>
      </c>
      <c r="N26" s="101">
        <f>'4.2'!O68</f>
        <v>0</v>
      </c>
      <c r="O26" s="101">
        <v>0</v>
      </c>
      <c r="P26" s="101">
        <v>5399</v>
      </c>
      <c r="Q26" s="312"/>
    </row>
    <row r="27" spans="1:17" ht="12.75">
      <c r="A27" s="194" t="s">
        <v>1009</v>
      </c>
      <c r="B27" s="101">
        <f>SUM(C27:Q27)</f>
        <v>364446</v>
      </c>
      <c r="C27" s="101">
        <v>356559</v>
      </c>
      <c r="D27" s="136">
        <v>1469</v>
      </c>
      <c r="E27" s="101">
        <v>0</v>
      </c>
      <c r="F27" s="101">
        <v>700</v>
      </c>
      <c r="G27" s="101">
        <v>0</v>
      </c>
      <c r="H27" s="101">
        <v>0</v>
      </c>
      <c r="I27" s="144">
        <v>319</v>
      </c>
      <c r="J27" s="144"/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5399</v>
      </c>
      <c r="Q27" s="312">
        <v>0</v>
      </c>
    </row>
    <row r="28" spans="1:17" ht="12.75">
      <c r="A28" s="195" t="s">
        <v>1010</v>
      </c>
      <c r="B28" s="293">
        <f>(B$27/B$26)*100</f>
        <v>100.00027438982562</v>
      </c>
      <c r="C28" s="293">
        <f>(C$27/C$26)*100</f>
        <v>100.38005793772118</v>
      </c>
      <c r="D28" s="293">
        <f>(D$27/D$26)*100</f>
        <v>46.8281797896079</v>
      </c>
      <c r="E28" s="293">
        <v>0</v>
      </c>
      <c r="F28" s="293">
        <f>(F$27/F$26)*100</f>
        <v>100</v>
      </c>
      <c r="G28" s="293">
        <v>0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293">
        <v>0</v>
      </c>
      <c r="N28" s="293">
        <v>0</v>
      </c>
      <c r="O28" s="293">
        <v>0</v>
      </c>
      <c r="P28" s="293">
        <f>(P$27/P$26)*100</f>
        <v>100</v>
      </c>
      <c r="Q28" s="293">
        <v>0</v>
      </c>
    </row>
    <row r="29" spans="1:17" s="162" customFormat="1" ht="12.75">
      <c r="A29" s="15" t="s">
        <v>805</v>
      </c>
      <c r="B29" s="143"/>
      <c r="C29" s="143"/>
      <c r="D29" s="313"/>
      <c r="E29" s="143"/>
      <c r="F29" s="143"/>
      <c r="G29" s="143"/>
      <c r="H29" s="143"/>
      <c r="I29" s="145"/>
      <c r="J29" s="145"/>
      <c r="K29" s="143"/>
      <c r="L29" s="143"/>
      <c r="M29" s="143"/>
      <c r="N29" s="143"/>
      <c r="O29" s="143"/>
      <c r="P29" s="143"/>
      <c r="Q29" s="314"/>
    </row>
    <row r="30" spans="1:17" s="162" customFormat="1" ht="12.75">
      <c r="A30" s="194" t="s">
        <v>527</v>
      </c>
      <c r="B30" s="101">
        <f>SUM(C30:P30)</f>
        <v>189127</v>
      </c>
      <c r="C30" s="101">
        <v>167428</v>
      </c>
      <c r="D30" s="101">
        <v>21699</v>
      </c>
      <c r="E30" s="101"/>
      <c r="F30" s="101"/>
      <c r="G30" s="101"/>
      <c r="H30" s="101"/>
      <c r="I30" s="101"/>
      <c r="J30" s="101"/>
      <c r="K30" s="101"/>
      <c r="L30" s="101"/>
      <c r="M30" s="101">
        <v>0</v>
      </c>
      <c r="N30" s="101"/>
      <c r="O30" s="101"/>
      <c r="P30" s="101">
        <v>0</v>
      </c>
      <c r="Q30" s="315"/>
    </row>
    <row r="31" spans="1:17" ht="12.75">
      <c r="A31" s="194" t="s">
        <v>966</v>
      </c>
      <c r="B31" s="101">
        <f>SUM(C31:P31)</f>
        <v>218802</v>
      </c>
      <c r="C31" s="101">
        <v>184859</v>
      </c>
      <c r="D31" s="101">
        <v>25681</v>
      </c>
      <c r="E31" s="101"/>
      <c r="F31" s="136"/>
      <c r="G31" s="101"/>
      <c r="H31" s="136">
        <v>9</v>
      </c>
      <c r="I31" s="101"/>
      <c r="J31" s="144"/>
      <c r="K31" s="101"/>
      <c r="L31" s="101"/>
      <c r="M31" s="101">
        <v>5177</v>
      </c>
      <c r="N31" s="101"/>
      <c r="O31" s="101"/>
      <c r="P31" s="101">
        <v>3076</v>
      </c>
      <c r="Q31" s="312"/>
    </row>
    <row r="32" spans="1:17" ht="12.75">
      <c r="A32" s="194" t="s">
        <v>1009</v>
      </c>
      <c r="B32" s="101">
        <f>SUM(C32:Q32)</f>
        <v>213932</v>
      </c>
      <c r="C32" s="101">
        <v>184859</v>
      </c>
      <c r="D32" s="101">
        <v>24136</v>
      </c>
      <c r="E32" s="101">
        <v>0</v>
      </c>
      <c r="F32" s="136">
        <v>0</v>
      </c>
      <c r="G32" s="101">
        <v>0</v>
      </c>
      <c r="H32" s="136">
        <v>10</v>
      </c>
      <c r="I32" s="101">
        <v>0</v>
      </c>
      <c r="J32" s="144">
        <v>0</v>
      </c>
      <c r="K32" s="101">
        <v>0</v>
      </c>
      <c r="L32" s="101">
        <v>0</v>
      </c>
      <c r="M32" s="101">
        <v>5177</v>
      </c>
      <c r="N32" s="101"/>
      <c r="O32" s="101">
        <v>0</v>
      </c>
      <c r="P32" s="101">
        <v>3076</v>
      </c>
      <c r="Q32" s="312">
        <v>-3326</v>
      </c>
    </row>
    <row r="33" spans="1:17" ht="12.75">
      <c r="A33" s="195" t="s">
        <v>1010</v>
      </c>
      <c r="B33" s="293">
        <f>(B$32/B$31)*100</f>
        <v>97.77424337985941</v>
      </c>
      <c r="C33" s="293">
        <f>(C$32/C$31)*100</f>
        <v>100</v>
      </c>
      <c r="D33" s="293">
        <f>(D$32/D$31)*100</f>
        <v>93.98387913243253</v>
      </c>
      <c r="E33" s="293">
        <v>0</v>
      </c>
      <c r="F33" s="293">
        <v>0</v>
      </c>
      <c r="G33" s="293">
        <v>0</v>
      </c>
      <c r="H33" s="293">
        <f>(H$32/H$31)*100</f>
        <v>111.11111111111111</v>
      </c>
      <c r="I33" s="293">
        <v>0</v>
      </c>
      <c r="J33" s="293">
        <v>0</v>
      </c>
      <c r="K33" s="293">
        <v>0</v>
      </c>
      <c r="L33" s="293">
        <v>0</v>
      </c>
      <c r="M33" s="293">
        <f>(M$32/M$31)*100</f>
        <v>100</v>
      </c>
      <c r="N33" s="293">
        <v>0</v>
      </c>
      <c r="O33" s="293">
        <v>0</v>
      </c>
      <c r="P33" s="293">
        <f>(P$32/P$31)*100</f>
        <v>100</v>
      </c>
      <c r="Q33" s="293">
        <v>0</v>
      </c>
    </row>
    <row r="34" spans="1:17" ht="12.75">
      <c r="A34" s="15" t="s">
        <v>723</v>
      </c>
      <c r="B34" s="130"/>
      <c r="C34" s="130"/>
      <c r="D34" s="130"/>
      <c r="E34" s="130"/>
      <c r="F34" s="134"/>
      <c r="G34" s="130"/>
      <c r="H34" s="134"/>
      <c r="I34" s="130"/>
      <c r="J34" s="133"/>
      <c r="K34" s="130"/>
      <c r="L34" s="130"/>
      <c r="M34" s="130"/>
      <c r="N34" s="130"/>
      <c r="O34" s="130"/>
      <c r="P34" s="130"/>
      <c r="Q34" s="311"/>
    </row>
    <row r="35" spans="1:17" ht="12.75">
      <c r="A35" s="194" t="s">
        <v>527</v>
      </c>
      <c r="B35" s="101">
        <f>SUM(C35:P35)</f>
        <v>23756</v>
      </c>
      <c r="C35" s="101">
        <v>23106</v>
      </c>
      <c r="D35" s="101">
        <v>650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>
        <v>0</v>
      </c>
      <c r="Q35" s="312"/>
    </row>
    <row r="36" spans="1:17" ht="12.75">
      <c r="A36" s="194" t="s">
        <v>966</v>
      </c>
      <c r="B36" s="101">
        <f>SUM(C36:P36)</f>
        <v>28874</v>
      </c>
      <c r="C36" s="101">
        <v>19826</v>
      </c>
      <c r="D36" s="101">
        <v>650</v>
      </c>
      <c r="E36" s="101"/>
      <c r="F36" s="101"/>
      <c r="G36" s="101"/>
      <c r="H36" s="101"/>
      <c r="I36" s="144"/>
      <c r="J36" s="144"/>
      <c r="K36" s="101"/>
      <c r="L36" s="101">
        <v>486</v>
      </c>
      <c r="M36" s="101">
        <v>7708</v>
      </c>
      <c r="N36" s="101"/>
      <c r="O36" s="101"/>
      <c r="P36" s="101">
        <v>204</v>
      </c>
      <c r="Q36" s="284"/>
    </row>
    <row r="37" spans="1:17" ht="12.75">
      <c r="A37" s="194" t="s">
        <v>1009</v>
      </c>
      <c r="B37" s="101">
        <f>SUM(C37:Q37)</f>
        <v>29029</v>
      </c>
      <c r="C37" s="101">
        <v>19826</v>
      </c>
      <c r="D37" s="101">
        <v>805</v>
      </c>
      <c r="E37" s="101">
        <v>0</v>
      </c>
      <c r="F37" s="101">
        <v>0</v>
      </c>
      <c r="G37" s="101">
        <v>0</v>
      </c>
      <c r="H37" s="101">
        <v>0</v>
      </c>
      <c r="I37" s="144">
        <v>0</v>
      </c>
      <c r="J37" s="144">
        <v>0</v>
      </c>
      <c r="K37" s="101">
        <v>0</v>
      </c>
      <c r="L37" s="101">
        <v>486</v>
      </c>
      <c r="M37" s="101">
        <v>7708</v>
      </c>
      <c r="N37" s="101">
        <v>0</v>
      </c>
      <c r="O37" s="101">
        <v>0</v>
      </c>
      <c r="P37" s="101">
        <v>204</v>
      </c>
      <c r="Q37" s="284">
        <v>0</v>
      </c>
    </row>
    <row r="38" spans="1:17" ht="12.75">
      <c r="A38" s="195" t="s">
        <v>1010</v>
      </c>
      <c r="B38" s="293">
        <f>(B$37/B$36)*100</f>
        <v>100.53681512779664</v>
      </c>
      <c r="C38" s="293">
        <f>(C$37/C$36)*100</f>
        <v>100</v>
      </c>
      <c r="D38" s="293">
        <f>(D$37/D$36)*100</f>
        <v>123.84615384615385</v>
      </c>
      <c r="E38" s="293">
        <v>0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293">
        <v>0</v>
      </c>
      <c r="L38" s="293">
        <f>(L$37/L$36)*100</f>
        <v>100</v>
      </c>
      <c r="M38" s="293">
        <f>(M$37/M$36)*100</f>
        <v>100</v>
      </c>
      <c r="N38" s="293">
        <v>0</v>
      </c>
      <c r="O38" s="293">
        <v>0</v>
      </c>
      <c r="P38" s="293">
        <f>(P$37/P$36)*100</f>
        <v>100</v>
      </c>
      <c r="Q38" s="293">
        <v>0</v>
      </c>
    </row>
    <row r="39" spans="1:17" ht="12.75">
      <c r="A39" s="15" t="s">
        <v>724</v>
      </c>
      <c r="B39" s="143"/>
      <c r="C39" s="143"/>
      <c r="D39" s="143"/>
      <c r="E39" s="143"/>
      <c r="F39" s="143"/>
      <c r="G39" s="143"/>
      <c r="H39" s="143"/>
      <c r="I39" s="145"/>
      <c r="J39" s="145"/>
      <c r="K39" s="143"/>
      <c r="L39" s="143"/>
      <c r="M39" s="143"/>
      <c r="N39" s="143"/>
      <c r="O39" s="143"/>
      <c r="P39" s="130"/>
      <c r="Q39" s="311"/>
    </row>
    <row r="40" spans="1:17" ht="12.75">
      <c r="A40" s="194" t="s">
        <v>527</v>
      </c>
      <c r="B40" s="101">
        <f>SUM(C40:P40)</f>
        <v>135093</v>
      </c>
      <c r="C40" s="101">
        <v>57449</v>
      </c>
      <c r="D40" s="101">
        <v>77644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>
        <v>0</v>
      </c>
      <c r="Q40" s="312"/>
    </row>
    <row r="41" spans="1:17" s="163" customFormat="1" ht="12.75">
      <c r="A41" s="194" t="s">
        <v>966</v>
      </c>
      <c r="B41" s="101">
        <f>SUM(C41:P41)</f>
        <v>143750</v>
      </c>
      <c r="C41" s="101">
        <v>58233</v>
      </c>
      <c r="D41" s="125">
        <v>81907</v>
      </c>
      <c r="E41" s="101"/>
      <c r="F41" s="101"/>
      <c r="G41" s="101"/>
      <c r="H41" s="101"/>
      <c r="I41" s="144">
        <v>37</v>
      </c>
      <c r="J41" s="144"/>
      <c r="K41" s="101"/>
      <c r="L41" s="101"/>
      <c r="M41" s="101"/>
      <c r="N41" s="101"/>
      <c r="O41" s="101"/>
      <c r="P41" s="101">
        <v>3573</v>
      </c>
      <c r="Q41" s="316"/>
    </row>
    <row r="42" spans="1:17" s="163" customFormat="1" ht="12.75">
      <c r="A42" s="194" t="s">
        <v>1009</v>
      </c>
      <c r="B42" s="101">
        <f>SUM(C42:Q42)</f>
        <v>143751</v>
      </c>
      <c r="C42" s="101">
        <v>58233</v>
      </c>
      <c r="D42" s="125">
        <v>81908</v>
      </c>
      <c r="E42" s="101">
        <v>0</v>
      </c>
      <c r="F42" s="101">
        <v>0</v>
      </c>
      <c r="G42" s="101">
        <v>0</v>
      </c>
      <c r="H42" s="101">
        <v>0</v>
      </c>
      <c r="I42" s="144">
        <v>37</v>
      </c>
      <c r="J42" s="144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3573</v>
      </c>
      <c r="Q42" s="316">
        <v>0</v>
      </c>
    </row>
    <row r="43" spans="1:17" s="163" customFormat="1" ht="12.75">
      <c r="A43" s="195" t="s">
        <v>1010</v>
      </c>
      <c r="B43" s="293">
        <f>(B$42/B$41)*100</f>
        <v>100.0006956521739</v>
      </c>
      <c r="C43" s="293">
        <f>(C$42/C$41)*100</f>
        <v>100</v>
      </c>
      <c r="D43" s="293">
        <f>(D$42/D$41)*100</f>
        <v>100.00122089687085</v>
      </c>
      <c r="E43" s="293">
        <v>0</v>
      </c>
      <c r="F43" s="293">
        <v>0</v>
      </c>
      <c r="G43" s="293">
        <v>0</v>
      </c>
      <c r="H43" s="293">
        <v>0</v>
      </c>
      <c r="I43" s="293">
        <f>(I$42/I$41)*100</f>
        <v>100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f>(P$42/P$41)*100</f>
        <v>100</v>
      </c>
      <c r="Q43" s="293">
        <v>0</v>
      </c>
    </row>
    <row r="44" spans="1:17" ht="12.75">
      <c r="A44" s="15" t="s">
        <v>725</v>
      </c>
      <c r="B44" s="143"/>
      <c r="C44" s="143"/>
      <c r="D44" s="146"/>
      <c r="E44" s="143"/>
      <c r="F44" s="143"/>
      <c r="G44" s="143"/>
      <c r="H44" s="143"/>
      <c r="I44" s="145"/>
      <c r="J44" s="145"/>
      <c r="K44" s="143"/>
      <c r="L44" s="143"/>
      <c r="M44" s="143"/>
      <c r="N44" s="143"/>
      <c r="O44" s="143"/>
      <c r="P44" s="143"/>
      <c r="Q44" s="311"/>
    </row>
    <row r="45" spans="1:17" ht="12.75">
      <c r="A45" s="194" t="s">
        <v>527</v>
      </c>
      <c r="B45" s="101">
        <f>SUM(C45:P45)</f>
        <v>37288</v>
      </c>
      <c r="C45" s="101">
        <v>31170</v>
      </c>
      <c r="D45" s="101">
        <v>6118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>
        <v>0</v>
      </c>
      <c r="Q45" s="312"/>
    </row>
    <row r="46" spans="1:17" ht="12.75">
      <c r="A46" s="194" t="s">
        <v>966</v>
      </c>
      <c r="B46" s="101">
        <f>SUM(C46:P46)</f>
        <v>35649</v>
      </c>
      <c r="C46" s="101">
        <v>29948</v>
      </c>
      <c r="D46" s="125">
        <v>5318</v>
      </c>
      <c r="E46" s="101"/>
      <c r="F46" s="101"/>
      <c r="G46" s="101"/>
      <c r="H46" s="101"/>
      <c r="I46" s="144"/>
      <c r="J46" s="144"/>
      <c r="K46" s="101"/>
      <c r="L46" s="101"/>
      <c r="M46" s="101"/>
      <c r="N46" s="101"/>
      <c r="O46" s="101"/>
      <c r="P46" s="101">
        <v>383</v>
      </c>
      <c r="Q46" s="312"/>
    </row>
    <row r="47" spans="1:17" ht="12.75">
      <c r="A47" s="194" t="s">
        <v>1009</v>
      </c>
      <c r="B47" s="101">
        <f>SUM(C47:Q47)</f>
        <v>35733</v>
      </c>
      <c r="C47" s="101">
        <v>29948</v>
      </c>
      <c r="D47" s="125">
        <v>5402</v>
      </c>
      <c r="E47" s="101">
        <v>0</v>
      </c>
      <c r="F47" s="101">
        <v>0</v>
      </c>
      <c r="G47" s="101">
        <v>0</v>
      </c>
      <c r="H47" s="101">
        <v>0</v>
      </c>
      <c r="I47" s="144">
        <v>0</v>
      </c>
      <c r="J47" s="144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383</v>
      </c>
      <c r="Q47" s="312">
        <v>0</v>
      </c>
    </row>
    <row r="48" spans="1:17" ht="12.75">
      <c r="A48" s="195" t="s">
        <v>1010</v>
      </c>
      <c r="B48" s="293">
        <f>(B$47/B$46)*100</f>
        <v>100.2356307329799</v>
      </c>
      <c r="C48" s="293">
        <f>(C$47/C$46)*100</f>
        <v>100</v>
      </c>
      <c r="D48" s="293">
        <f>(D$47/D$46)*100</f>
        <v>101.57954118089508</v>
      </c>
      <c r="E48" s="293">
        <v>0</v>
      </c>
      <c r="F48" s="293">
        <v>0</v>
      </c>
      <c r="G48" s="293">
        <v>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0</v>
      </c>
      <c r="O48" s="293">
        <v>0</v>
      </c>
      <c r="P48" s="293">
        <f>(P$47/P$46)*100</f>
        <v>100</v>
      </c>
      <c r="Q48" s="293">
        <v>0</v>
      </c>
    </row>
    <row r="49" spans="1:17" ht="12.75">
      <c r="A49" s="15" t="s">
        <v>806</v>
      </c>
      <c r="B49" s="143"/>
      <c r="C49" s="143"/>
      <c r="D49" s="146"/>
      <c r="E49" s="143"/>
      <c r="F49" s="143"/>
      <c r="G49" s="143"/>
      <c r="H49" s="143"/>
      <c r="I49" s="145"/>
      <c r="J49" s="145"/>
      <c r="K49" s="143"/>
      <c r="L49" s="143"/>
      <c r="M49" s="143"/>
      <c r="N49" s="143"/>
      <c r="O49" s="143"/>
      <c r="P49" s="143"/>
      <c r="Q49" s="311"/>
    </row>
    <row r="50" spans="1:17" ht="12.75">
      <c r="A50" s="194" t="s">
        <v>527</v>
      </c>
      <c r="B50" s="101">
        <f>SUM(C50:P50)</f>
        <v>100855</v>
      </c>
      <c r="C50" s="101">
        <v>51335</v>
      </c>
      <c r="D50" s="101">
        <v>49520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>
        <v>0</v>
      </c>
      <c r="Q50" s="312"/>
    </row>
    <row r="51" spans="1:17" ht="12.75">
      <c r="A51" s="194" t="s">
        <v>966</v>
      </c>
      <c r="B51" s="101">
        <f>SUM(C51:P51)</f>
        <v>102510</v>
      </c>
      <c r="C51" s="101">
        <v>52093</v>
      </c>
      <c r="D51" s="125">
        <v>49085</v>
      </c>
      <c r="E51" s="101"/>
      <c r="F51" s="101"/>
      <c r="G51" s="101"/>
      <c r="H51" s="101"/>
      <c r="I51" s="144"/>
      <c r="J51" s="144"/>
      <c r="K51" s="101"/>
      <c r="L51" s="101"/>
      <c r="M51" s="101"/>
      <c r="N51" s="101"/>
      <c r="O51" s="101"/>
      <c r="P51" s="101">
        <v>1332</v>
      </c>
      <c r="Q51" s="312"/>
    </row>
    <row r="52" spans="1:17" ht="12.75">
      <c r="A52" s="194" t="s">
        <v>1009</v>
      </c>
      <c r="B52" s="101">
        <f>SUM(C52:Q52)</f>
        <v>100062</v>
      </c>
      <c r="C52" s="101">
        <v>52093</v>
      </c>
      <c r="D52" s="125">
        <v>46637</v>
      </c>
      <c r="E52" s="101">
        <v>0</v>
      </c>
      <c r="F52" s="101">
        <v>0</v>
      </c>
      <c r="G52" s="101">
        <v>0</v>
      </c>
      <c r="H52" s="101">
        <v>0</v>
      </c>
      <c r="I52" s="144">
        <v>0</v>
      </c>
      <c r="J52" s="144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1332</v>
      </c>
      <c r="Q52" s="312">
        <v>0</v>
      </c>
    </row>
    <row r="53" spans="1:17" ht="12.75">
      <c r="A53" s="195" t="s">
        <v>1010</v>
      </c>
      <c r="B53" s="293">
        <f>(B$52/B$51)*100</f>
        <v>97.61194029850746</v>
      </c>
      <c r="C53" s="293">
        <f>(C$52/C$51)*100</f>
        <v>100</v>
      </c>
      <c r="D53" s="293">
        <f>(D$52/D$51)*100</f>
        <v>95.01273301415911</v>
      </c>
      <c r="E53" s="293">
        <v>0</v>
      </c>
      <c r="F53" s="293">
        <v>0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293">
        <v>0</v>
      </c>
      <c r="N53" s="293">
        <v>0</v>
      </c>
      <c r="O53" s="293">
        <v>0</v>
      </c>
      <c r="P53" s="293">
        <f>(P$52/P$51)*100</f>
        <v>100</v>
      </c>
      <c r="Q53" s="293">
        <v>0</v>
      </c>
    </row>
    <row r="54" spans="1:17" ht="12.75">
      <c r="A54" s="15" t="s">
        <v>904</v>
      </c>
      <c r="B54" s="143"/>
      <c r="C54" s="143"/>
      <c r="D54" s="146"/>
      <c r="E54" s="143"/>
      <c r="F54" s="143"/>
      <c r="G54" s="143"/>
      <c r="H54" s="143"/>
      <c r="I54" s="145"/>
      <c r="J54" s="145"/>
      <c r="K54" s="143"/>
      <c r="L54" s="143"/>
      <c r="M54" s="143"/>
      <c r="N54" s="143"/>
      <c r="O54" s="143"/>
      <c r="P54" s="143"/>
      <c r="Q54" s="311"/>
    </row>
    <row r="55" spans="1:17" ht="12.75">
      <c r="A55" s="194" t="s">
        <v>527</v>
      </c>
      <c r="B55" s="101">
        <f>SUM(C55:P55)</f>
        <v>342993</v>
      </c>
      <c r="C55" s="101">
        <v>290351</v>
      </c>
      <c r="D55" s="101">
        <v>33742</v>
      </c>
      <c r="E55" s="101"/>
      <c r="F55" s="101"/>
      <c r="G55" s="101"/>
      <c r="H55" s="101"/>
      <c r="I55" s="101"/>
      <c r="J55" s="101"/>
      <c r="K55" s="101"/>
      <c r="L55" s="101">
        <v>18900</v>
      </c>
      <c r="M55" s="101">
        <v>0</v>
      </c>
      <c r="N55" s="101"/>
      <c r="O55" s="101"/>
      <c r="P55" s="101">
        <v>0</v>
      </c>
      <c r="Q55" s="312"/>
    </row>
    <row r="56" spans="1:17" ht="12.75">
      <c r="A56" s="194" t="s">
        <v>966</v>
      </c>
      <c r="B56" s="101">
        <f>SUM(C56:P56)</f>
        <v>369996</v>
      </c>
      <c r="C56" s="101">
        <v>294512</v>
      </c>
      <c r="D56" s="125">
        <v>46582</v>
      </c>
      <c r="E56" s="101"/>
      <c r="F56" s="101"/>
      <c r="G56" s="101"/>
      <c r="H56" s="101">
        <v>773</v>
      </c>
      <c r="I56" s="144"/>
      <c r="J56" s="144"/>
      <c r="K56" s="101"/>
      <c r="L56" s="101">
        <v>24292</v>
      </c>
      <c r="M56" s="180"/>
      <c r="N56" s="101"/>
      <c r="O56" s="101"/>
      <c r="P56" s="101">
        <v>3837</v>
      </c>
      <c r="Q56" s="312"/>
    </row>
    <row r="57" spans="1:17" ht="12.75">
      <c r="A57" s="194" t="s">
        <v>1009</v>
      </c>
      <c r="B57" s="101">
        <f>SUM(C57:Q57)</f>
        <v>369174</v>
      </c>
      <c r="C57" s="101">
        <v>294512</v>
      </c>
      <c r="D57" s="125">
        <v>47773</v>
      </c>
      <c r="E57" s="101">
        <v>0</v>
      </c>
      <c r="F57" s="101">
        <v>0</v>
      </c>
      <c r="G57" s="101">
        <v>0</v>
      </c>
      <c r="H57" s="101">
        <v>773</v>
      </c>
      <c r="I57" s="144">
        <v>0</v>
      </c>
      <c r="J57" s="144">
        <v>0</v>
      </c>
      <c r="K57" s="101">
        <v>0</v>
      </c>
      <c r="L57" s="101">
        <v>24292</v>
      </c>
      <c r="M57" s="180">
        <v>0</v>
      </c>
      <c r="N57" s="101">
        <v>0</v>
      </c>
      <c r="O57" s="101">
        <v>0</v>
      </c>
      <c r="P57" s="101">
        <v>3837</v>
      </c>
      <c r="Q57" s="312">
        <v>-2013</v>
      </c>
    </row>
    <row r="58" spans="1:17" ht="12.75">
      <c r="A58" s="195" t="s">
        <v>1010</v>
      </c>
      <c r="B58" s="293">
        <f>(B$57/B$56)*100</f>
        <v>99.77783543605877</v>
      </c>
      <c r="C58" s="293">
        <f>(C$57/C$56)*100</f>
        <v>100</v>
      </c>
      <c r="D58" s="293">
        <f>(D$57/D$56)*100</f>
        <v>102.55678158945516</v>
      </c>
      <c r="E58" s="293">
        <v>0</v>
      </c>
      <c r="F58" s="293">
        <v>0</v>
      </c>
      <c r="G58" s="293">
        <v>0</v>
      </c>
      <c r="H58" s="293">
        <f>(H$57/H$56)*100</f>
        <v>100</v>
      </c>
      <c r="I58" s="293">
        <v>0</v>
      </c>
      <c r="J58" s="293">
        <v>0</v>
      </c>
      <c r="K58" s="293">
        <v>0</v>
      </c>
      <c r="L58" s="293">
        <f>(L$57/L$56)*100</f>
        <v>100</v>
      </c>
      <c r="M58" s="293">
        <v>0</v>
      </c>
      <c r="N58" s="293">
        <v>0</v>
      </c>
      <c r="O58" s="293">
        <v>0</v>
      </c>
      <c r="P58" s="293">
        <f>(P$57/P$56)*100</f>
        <v>100</v>
      </c>
      <c r="Q58" s="293">
        <v>0</v>
      </c>
    </row>
    <row r="59" spans="1:17" ht="12.75">
      <c r="A59" s="393" t="s">
        <v>657</v>
      </c>
      <c r="B59" s="406"/>
      <c r="C59" s="397"/>
      <c r="D59" s="398"/>
      <c r="E59" s="397"/>
      <c r="F59" s="398"/>
      <c r="G59" s="397"/>
      <c r="H59" s="398"/>
      <c r="I59" s="397"/>
      <c r="J59" s="398"/>
      <c r="K59" s="397"/>
      <c r="L59" s="716"/>
      <c r="M59" s="397"/>
      <c r="N59" s="717"/>
      <c r="O59" s="397"/>
      <c r="P59" s="717"/>
      <c r="Q59" s="339"/>
    </row>
    <row r="60" spans="1:17" ht="12.75">
      <c r="A60" s="399" t="s">
        <v>527</v>
      </c>
      <c r="B60" s="303">
        <f>SUM(C60:P60)</f>
        <v>2513413</v>
      </c>
      <c r="C60" s="378">
        <f aca="true" t="shared" si="1" ref="C60:P60">C$15+C$20+C$25+C$30+C$35+C$40+C$45+C$50+C$55</f>
        <v>888868</v>
      </c>
      <c r="D60" s="396">
        <f t="shared" si="1"/>
        <v>229478</v>
      </c>
      <c r="E60" s="378">
        <f t="shared" si="1"/>
        <v>623218</v>
      </c>
      <c r="F60" s="396">
        <f t="shared" si="1"/>
        <v>88632</v>
      </c>
      <c r="G60" s="378">
        <f t="shared" si="1"/>
        <v>0</v>
      </c>
      <c r="H60" s="396">
        <f t="shared" si="1"/>
        <v>0</v>
      </c>
      <c r="I60" s="378">
        <f t="shared" si="1"/>
        <v>947</v>
      </c>
      <c r="J60" s="396">
        <f t="shared" si="1"/>
        <v>25263</v>
      </c>
      <c r="K60" s="378">
        <f t="shared" si="1"/>
        <v>0</v>
      </c>
      <c r="L60" s="718">
        <f t="shared" si="1"/>
        <v>240007</v>
      </c>
      <c r="M60" s="378">
        <f t="shared" si="1"/>
        <v>0</v>
      </c>
      <c r="N60" s="719">
        <f t="shared" si="1"/>
        <v>417000</v>
      </c>
      <c r="O60" s="378">
        <f t="shared" si="1"/>
        <v>0</v>
      </c>
      <c r="P60" s="719">
        <f t="shared" si="1"/>
        <v>0</v>
      </c>
      <c r="Q60" s="340"/>
    </row>
    <row r="61" spans="1:17" ht="12.75">
      <c r="A61" s="399" t="s">
        <v>966</v>
      </c>
      <c r="B61" s="303">
        <f>SUM(C61:P61)</f>
        <v>2520607</v>
      </c>
      <c r="C61" s="378">
        <f aca="true" t="shared" si="2" ref="C61:P61">SUM(C16,C21,C26,C31,C36,C41,C46,C51,C56,)</f>
        <v>994680</v>
      </c>
      <c r="D61" s="396">
        <f t="shared" si="2"/>
        <v>311205</v>
      </c>
      <c r="E61" s="378">
        <f t="shared" si="2"/>
        <v>524470</v>
      </c>
      <c r="F61" s="396">
        <f t="shared" si="2"/>
        <v>42910</v>
      </c>
      <c r="G61" s="378">
        <f t="shared" si="2"/>
        <v>127318</v>
      </c>
      <c r="H61" s="396">
        <f t="shared" si="2"/>
        <v>782</v>
      </c>
      <c r="I61" s="378">
        <f t="shared" si="2"/>
        <v>984</v>
      </c>
      <c r="J61" s="396">
        <f t="shared" si="2"/>
        <v>37899</v>
      </c>
      <c r="K61" s="378">
        <f t="shared" si="2"/>
        <v>379886</v>
      </c>
      <c r="L61" s="718">
        <f t="shared" si="2"/>
        <v>72131</v>
      </c>
      <c r="M61" s="378">
        <f t="shared" si="2"/>
        <v>12885</v>
      </c>
      <c r="N61" s="719">
        <f t="shared" si="2"/>
        <v>0</v>
      </c>
      <c r="O61" s="378">
        <f t="shared" si="2"/>
        <v>0</v>
      </c>
      <c r="P61" s="719">
        <f t="shared" si="2"/>
        <v>15457</v>
      </c>
      <c r="Q61" s="340"/>
    </row>
    <row r="62" spans="1:17" ht="12.75">
      <c r="A62" s="399" t="s">
        <v>1009</v>
      </c>
      <c r="B62" s="396">
        <f>SUM(C62:Q62)</f>
        <v>2542004</v>
      </c>
      <c r="C62" s="378">
        <f>SUM(C$17,C$22,C$27,C$32,C$37,C$42,C$47,C$52,C$57,)</f>
        <v>996030</v>
      </c>
      <c r="D62" s="396">
        <f aca="true" t="shared" si="3" ref="D62:Q62">SUM(D$17,D$22,D$27,D$32,D$37,D$42,D$47,D$52,D$57,)</f>
        <v>313812</v>
      </c>
      <c r="E62" s="378">
        <f t="shared" si="3"/>
        <v>559910</v>
      </c>
      <c r="F62" s="396">
        <f t="shared" si="3"/>
        <v>44040</v>
      </c>
      <c r="G62" s="378">
        <f t="shared" si="3"/>
        <v>507006</v>
      </c>
      <c r="H62" s="396">
        <f t="shared" si="3"/>
        <v>783</v>
      </c>
      <c r="I62" s="378">
        <f t="shared" si="3"/>
        <v>1304</v>
      </c>
      <c r="J62" s="396">
        <f t="shared" si="3"/>
        <v>12636</v>
      </c>
      <c r="K62" s="378">
        <f t="shared" si="3"/>
        <v>0</v>
      </c>
      <c r="L62" s="396">
        <f t="shared" si="3"/>
        <v>68781</v>
      </c>
      <c r="M62" s="720">
        <f t="shared" si="3"/>
        <v>12885</v>
      </c>
      <c r="N62" s="396">
        <f t="shared" si="3"/>
        <v>0</v>
      </c>
      <c r="O62" s="720">
        <f t="shared" si="3"/>
        <v>0</v>
      </c>
      <c r="P62" s="396">
        <f t="shared" si="3"/>
        <v>26586</v>
      </c>
      <c r="Q62" s="378">
        <f t="shared" si="3"/>
        <v>-1769</v>
      </c>
    </row>
    <row r="63" spans="1:17" ht="12.75">
      <c r="A63" s="400" t="s">
        <v>1010</v>
      </c>
      <c r="B63" s="335">
        <f>(B$62/B$61)*100</f>
        <v>100.84888282862026</v>
      </c>
      <c r="C63" s="449">
        <f aca="true" t="shared" si="4" ref="C63:P63">(C$62/C$61)*100</f>
        <v>100.13572204125948</v>
      </c>
      <c r="D63" s="335">
        <f t="shared" si="4"/>
        <v>100.83771147635802</v>
      </c>
      <c r="E63" s="449">
        <f t="shared" si="4"/>
        <v>106.75729784353729</v>
      </c>
      <c r="F63" s="335">
        <f t="shared" si="4"/>
        <v>102.63341878350035</v>
      </c>
      <c r="G63" s="449">
        <f t="shared" si="4"/>
        <v>398.2202045272468</v>
      </c>
      <c r="H63" s="335">
        <f t="shared" si="4"/>
        <v>100.12787723785166</v>
      </c>
      <c r="I63" s="449">
        <f t="shared" si="4"/>
        <v>132.52032520325204</v>
      </c>
      <c r="J63" s="335">
        <f t="shared" si="4"/>
        <v>33.341249109475186</v>
      </c>
      <c r="K63" s="449">
        <f t="shared" si="4"/>
        <v>0</v>
      </c>
      <c r="L63" s="721">
        <f t="shared" si="4"/>
        <v>95.35567231842064</v>
      </c>
      <c r="M63" s="449">
        <f t="shared" si="4"/>
        <v>100</v>
      </c>
      <c r="N63" s="722">
        <v>0</v>
      </c>
      <c r="O63" s="449">
        <v>0</v>
      </c>
      <c r="P63" s="722">
        <f t="shared" si="4"/>
        <v>171.99974121757134</v>
      </c>
      <c r="Q63" s="449">
        <v>0</v>
      </c>
    </row>
    <row r="64" spans="3:16" ht="12.75">
      <c r="C64" s="155"/>
      <c r="P64" s="5"/>
    </row>
    <row r="65" ht="12.75">
      <c r="P65" s="5"/>
    </row>
    <row r="66" spans="3:16" ht="12.75">
      <c r="C66" s="155"/>
      <c r="P66" s="5"/>
    </row>
    <row r="67" ht="12.75">
      <c r="P67" s="5"/>
    </row>
    <row r="68" ht="12.75">
      <c r="P68" s="5"/>
    </row>
    <row r="69" ht="12.75">
      <c r="P69" s="5"/>
    </row>
    <row r="70" spans="16:24" ht="12.75">
      <c r="P70" s="5"/>
      <c r="X70" s="79"/>
    </row>
    <row r="71" ht="12.75">
      <c r="P71" s="5"/>
    </row>
    <row r="72" ht="12.75">
      <c r="P72" s="5"/>
    </row>
    <row r="73" ht="12.75">
      <c r="P73" s="5"/>
    </row>
    <row r="74" ht="12.75">
      <c r="P74" s="5"/>
    </row>
    <row r="75" ht="12.75">
      <c r="P75" s="5"/>
    </row>
    <row r="76" ht="12.75">
      <c r="P76" s="5"/>
    </row>
    <row r="77" ht="12.75">
      <c r="P77" s="5"/>
    </row>
    <row r="78" ht="12.75">
      <c r="P78" s="5"/>
    </row>
    <row r="79" ht="12.75">
      <c r="P79" s="5"/>
    </row>
    <row r="80" ht="12.75">
      <c r="P80" s="5"/>
    </row>
    <row r="81" ht="12.75">
      <c r="P81" s="5"/>
    </row>
    <row r="82" ht="12.75">
      <c r="P82" s="5"/>
    </row>
    <row r="83" ht="12.75">
      <c r="P83" s="5"/>
    </row>
    <row r="84" ht="12.75">
      <c r="P84" s="5"/>
    </row>
    <row r="85" ht="12.75">
      <c r="P85" s="5"/>
    </row>
    <row r="86" ht="12.75">
      <c r="P86" s="5"/>
    </row>
    <row r="87" ht="12.75">
      <c r="P87" s="5"/>
    </row>
    <row r="88" ht="12.75">
      <c r="P88" s="5"/>
    </row>
    <row r="89" ht="12.75">
      <c r="P89" s="5"/>
    </row>
    <row r="90" ht="12.75">
      <c r="P90" s="5"/>
    </row>
    <row r="91" ht="12.75">
      <c r="P91" s="5"/>
    </row>
    <row r="92" ht="12.75">
      <c r="P92" s="5"/>
    </row>
    <row r="93" ht="12.75">
      <c r="P93" s="5"/>
    </row>
    <row r="94" ht="12.75">
      <c r="P94" s="5"/>
    </row>
    <row r="95" ht="12.75">
      <c r="P95" s="5"/>
    </row>
    <row r="96" ht="12.75">
      <c r="P96" s="5"/>
    </row>
    <row r="97" ht="12.75">
      <c r="P97" s="5"/>
    </row>
    <row r="98" ht="12.75">
      <c r="P98" s="5"/>
    </row>
    <row r="99" ht="12.75">
      <c r="P99" s="5"/>
    </row>
    <row r="100" ht="12.75">
      <c r="P100" s="5"/>
    </row>
    <row r="101" ht="12.75">
      <c r="P101" s="5"/>
    </row>
    <row r="102" ht="12.75">
      <c r="P102" s="5"/>
    </row>
    <row r="103" ht="12.75">
      <c r="P103" s="5"/>
    </row>
    <row r="104" ht="12.75">
      <c r="P104" s="5"/>
    </row>
    <row r="105" ht="12.75">
      <c r="P105" s="5"/>
    </row>
    <row r="106" ht="12.75">
      <c r="P106" s="5"/>
    </row>
    <row r="107" ht="12.75">
      <c r="P107" s="5"/>
    </row>
    <row r="108" ht="12.75">
      <c r="P108" s="5"/>
    </row>
    <row r="109" ht="12.75">
      <c r="P109" s="5"/>
    </row>
    <row r="110" ht="12.75">
      <c r="P110" s="5"/>
    </row>
    <row r="111" ht="12.75">
      <c r="P111" s="5"/>
    </row>
    <row r="112" ht="12.75">
      <c r="P112" s="5"/>
    </row>
    <row r="113" ht="12.75">
      <c r="P113" s="5"/>
    </row>
    <row r="114" ht="12.75">
      <c r="P114" s="5"/>
    </row>
    <row r="115" ht="12.75">
      <c r="P115" s="5"/>
    </row>
    <row r="116" ht="12.75">
      <c r="P116" s="5"/>
    </row>
    <row r="117" ht="12.75">
      <c r="P117" s="5"/>
    </row>
    <row r="118" ht="12.75">
      <c r="P118" s="5"/>
    </row>
    <row r="119" ht="12.75">
      <c r="P119" s="5"/>
    </row>
    <row r="120" ht="12.75">
      <c r="P120" s="5"/>
    </row>
    <row r="121" ht="12.75">
      <c r="P121" s="5"/>
    </row>
    <row r="122" ht="12.75">
      <c r="P122" s="5"/>
    </row>
    <row r="123" ht="12.75">
      <c r="P123" s="5"/>
    </row>
    <row r="124" ht="12.75">
      <c r="P124" s="5"/>
    </row>
    <row r="125" ht="12.75">
      <c r="P125" s="5"/>
    </row>
    <row r="126" ht="12.75">
      <c r="P126" s="5"/>
    </row>
    <row r="127" ht="12.75">
      <c r="P127" s="5"/>
    </row>
    <row r="128" ht="12.75">
      <c r="P128" s="5"/>
    </row>
    <row r="129" ht="12.75">
      <c r="P129" s="5"/>
    </row>
    <row r="130" ht="12.75">
      <c r="P130" s="5"/>
    </row>
    <row r="131" ht="12.75">
      <c r="P131" s="5"/>
    </row>
    <row r="132" ht="12.75">
      <c r="P132" s="5"/>
    </row>
    <row r="133" ht="12.75">
      <c r="P133" s="5"/>
    </row>
    <row r="134" ht="12.75">
      <c r="P134" s="5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</sheetData>
  <sheetProtection/>
  <mergeCells count="9">
    <mergeCell ref="Q10:Q12"/>
    <mergeCell ref="A1:Q1"/>
    <mergeCell ref="N9:Q9"/>
    <mergeCell ref="I13:J13"/>
    <mergeCell ref="I10:J11"/>
    <mergeCell ref="A4:P4"/>
    <mergeCell ref="A5:P5"/>
    <mergeCell ref="A6:P6"/>
    <mergeCell ref="L10:M1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0" r:id="rId1"/>
  <headerFooter alignWithMargins="0"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SheetLayoutView="100" zoomScalePageLayoutView="0" workbookViewId="0" topLeftCell="A1">
      <selection activeCell="B34" sqref="B34"/>
    </sheetView>
  </sheetViews>
  <sheetFormatPr defaultColWidth="9.140625" defaultRowHeight="12.75"/>
  <cols>
    <col min="1" max="1" width="39.421875" style="0" customWidth="1"/>
    <col min="2" max="2" width="17.7109375" style="0" customWidth="1"/>
    <col min="3" max="3" width="13.7109375" style="0" customWidth="1"/>
    <col min="4" max="4" width="12.7109375" style="0" customWidth="1"/>
    <col min="5" max="5" width="15.7109375" style="0" customWidth="1"/>
    <col min="6" max="6" width="13.421875" style="0" customWidth="1"/>
    <col min="7" max="7" width="14.57421875" style="0" customWidth="1"/>
    <col min="8" max="8" width="11.00390625" style="0" customWidth="1"/>
  </cols>
  <sheetData>
    <row r="1" spans="1:13" ht="15.75">
      <c r="A1" s="4" t="s">
        <v>26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46"/>
      <c r="B4" s="46"/>
      <c r="C4" s="46"/>
      <c r="D4" s="46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6"/>
      <c r="B5" s="46"/>
      <c r="C5" s="6" t="s">
        <v>470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6"/>
      <c r="B6" s="46"/>
      <c r="C6" s="6" t="s">
        <v>853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46"/>
      <c r="B7" s="4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60" t="s">
        <v>436</v>
      </c>
      <c r="B9" s="60" t="s">
        <v>545</v>
      </c>
      <c r="C9" s="60" t="s">
        <v>546</v>
      </c>
      <c r="D9" s="60" t="s">
        <v>547</v>
      </c>
      <c r="E9" s="73" t="s">
        <v>548</v>
      </c>
      <c r="F9" s="940" t="s">
        <v>749</v>
      </c>
      <c r="G9" s="174" t="s">
        <v>438</v>
      </c>
      <c r="H9" s="5"/>
      <c r="I9" s="5"/>
      <c r="J9" s="5"/>
      <c r="K9" s="5"/>
      <c r="L9" s="5"/>
      <c r="M9" s="5"/>
    </row>
    <row r="10" spans="1:13" ht="12.75">
      <c r="A10" s="61"/>
      <c r="B10" s="61" t="s">
        <v>549</v>
      </c>
      <c r="C10" s="61" t="s">
        <v>550</v>
      </c>
      <c r="D10" s="61"/>
      <c r="E10" s="169" t="s">
        <v>550</v>
      </c>
      <c r="F10" s="941"/>
      <c r="G10" s="175"/>
      <c r="H10" s="5"/>
      <c r="I10" s="5"/>
      <c r="J10" s="5"/>
      <c r="K10" s="5"/>
      <c r="L10" s="5"/>
      <c r="M10" s="5"/>
    </row>
    <row r="11" spans="1:13" ht="12.75">
      <c r="A11" s="62"/>
      <c r="B11" s="62" t="s">
        <v>551</v>
      </c>
      <c r="C11" s="62"/>
      <c r="D11" s="62"/>
      <c r="E11" s="74"/>
      <c r="F11" s="942"/>
      <c r="G11" s="82"/>
      <c r="H11" s="5"/>
      <c r="I11" s="5"/>
      <c r="J11" s="5"/>
      <c r="K11" s="5"/>
      <c r="L11" s="5"/>
      <c r="M11" s="5"/>
    </row>
    <row r="12" spans="1:13" ht="19.5" customHeight="1">
      <c r="A12" s="55" t="s">
        <v>722</v>
      </c>
      <c r="B12" s="55"/>
      <c r="C12" s="55"/>
      <c r="D12" s="55"/>
      <c r="E12" s="55"/>
      <c r="F12" s="17">
        <v>25</v>
      </c>
      <c r="G12" s="55">
        <f aca="true" t="shared" si="0" ref="G12:G19">SUM(B12:F12)</f>
        <v>25</v>
      </c>
      <c r="H12" s="5"/>
      <c r="I12" s="5"/>
      <c r="J12" s="5"/>
      <c r="K12" s="5"/>
      <c r="L12" s="5"/>
      <c r="M12" s="5"/>
    </row>
    <row r="13" spans="1:13" ht="19.5" customHeight="1">
      <c r="A13" s="271" t="s">
        <v>552</v>
      </c>
      <c r="B13" s="55">
        <v>40</v>
      </c>
      <c r="C13" s="55">
        <v>1</v>
      </c>
      <c r="D13" s="55"/>
      <c r="E13" s="55"/>
      <c r="F13" s="55"/>
      <c r="G13" s="55">
        <f t="shared" si="0"/>
        <v>41</v>
      </c>
      <c r="H13" s="5"/>
      <c r="I13" s="5"/>
      <c r="J13" s="5"/>
      <c r="K13" s="5"/>
      <c r="L13" s="5"/>
      <c r="M13" s="5"/>
    </row>
    <row r="14" spans="1:13" ht="19.5" customHeight="1">
      <c r="A14" s="55" t="s">
        <v>805</v>
      </c>
      <c r="B14" s="55">
        <v>55</v>
      </c>
      <c r="C14" s="55"/>
      <c r="D14" s="55"/>
      <c r="E14" s="55"/>
      <c r="F14" s="55"/>
      <c r="G14" s="55">
        <f t="shared" si="0"/>
        <v>55</v>
      </c>
      <c r="H14" s="5"/>
      <c r="I14" s="5"/>
      <c r="J14" s="5"/>
      <c r="K14" s="5"/>
      <c r="L14" s="5"/>
      <c r="M14" s="5"/>
    </row>
    <row r="15" spans="1:13" ht="19.5" customHeight="1">
      <c r="A15" s="55" t="s">
        <v>723</v>
      </c>
      <c r="B15" s="55">
        <v>6</v>
      </c>
      <c r="C15" s="55"/>
      <c r="D15" s="55"/>
      <c r="E15" s="55"/>
      <c r="F15" s="55"/>
      <c r="G15" s="55">
        <f t="shared" si="0"/>
        <v>6</v>
      </c>
      <c r="H15" s="5"/>
      <c r="I15" s="5"/>
      <c r="J15" s="5"/>
      <c r="K15" s="5"/>
      <c r="L15" s="5"/>
      <c r="M15" s="5"/>
    </row>
    <row r="16" spans="1:13" ht="19.5" customHeight="1">
      <c r="A16" s="55" t="s">
        <v>750</v>
      </c>
      <c r="B16" s="55">
        <v>27</v>
      </c>
      <c r="C16" s="55"/>
      <c r="D16" s="55"/>
      <c r="E16" s="55"/>
      <c r="F16" s="55"/>
      <c r="G16" s="55">
        <f t="shared" si="0"/>
        <v>27</v>
      </c>
      <c r="H16" s="5"/>
      <c r="I16" s="5"/>
      <c r="J16" s="5"/>
      <c r="K16" s="5"/>
      <c r="L16" s="5"/>
      <c r="M16" s="5"/>
    </row>
    <row r="17" spans="1:13" ht="19.5" customHeight="1">
      <c r="A17" s="55" t="s">
        <v>751</v>
      </c>
      <c r="B17" s="55">
        <v>11</v>
      </c>
      <c r="C17" s="55"/>
      <c r="D17" s="55"/>
      <c r="E17" s="55"/>
      <c r="F17" s="55"/>
      <c r="G17" s="55">
        <f t="shared" si="0"/>
        <v>11</v>
      </c>
      <c r="H17" s="5"/>
      <c r="I17" s="5"/>
      <c r="J17" s="5"/>
      <c r="K17" s="5"/>
      <c r="L17" s="5"/>
      <c r="M17" s="5"/>
    </row>
    <row r="18" spans="1:13" ht="19.5" customHeight="1">
      <c r="A18" s="55" t="s">
        <v>806</v>
      </c>
      <c r="B18" s="55">
        <v>14</v>
      </c>
      <c r="C18" s="55"/>
      <c r="D18" s="55"/>
      <c r="E18" s="55"/>
      <c r="F18" s="55"/>
      <c r="G18" s="55">
        <f t="shared" si="0"/>
        <v>14</v>
      </c>
      <c r="H18" s="5"/>
      <c r="I18" s="5"/>
      <c r="J18" s="5"/>
      <c r="K18" s="5"/>
      <c r="L18" s="5"/>
      <c r="M18" s="5"/>
    </row>
    <row r="19" spans="1:13" ht="19.5" customHeight="1">
      <c r="A19" s="55" t="s">
        <v>720</v>
      </c>
      <c r="B19" s="55">
        <v>30</v>
      </c>
      <c r="C19" s="55">
        <v>31</v>
      </c>
      <c r="D19" s="55"/>
      <c r="E19" s="55"/>
      <c r="F19" s="55"/>
      <c r="G19" s="55">
        <f t="shared" si="0"/>
        <v>61</v>
      </c>
      <c r="H19" s="5"/>
      <c r="I19" s="5"/>
      <c r="J19" s="5"/>
      <c r="K19" s="5"/>
      <c r="L19" s="5"/>
      <c r="M19" s="5"/>
    </row>
    <row r="20" spans="1:13" ht="19.5" customHeight="1">
      <c r="A20" s="68" t="s">
        <v>752</v>
      </c>
      <c r="B20" s="68">
        <f aca="true" t="shared" si="1" ref="B20:G20">SUM(B12:B19)</f>
        <v>183</v>
      </c>
      <c r="C20" s="68">
        <f t="shared" si="1"/>
        <v>32</v>
      </c>
      <c r="D20" s="68">
        <f t="shared" si="1"/>
        <v>0</v>
      </c>
      <c r="E20" s="68">
        <f t="shared" si="1"/>
        <v>0</v>
      </c>
      <c r="F20" s="68">
        <f t="shared" si="1"/>
        <v>25</v>
      </c>
      <c r="G20" s="68">
        <f t="shared" si="1"/>
        <v>240</v>
      </c>
      <c r="H20" s="77"/>
      <c r="I20" s="77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4" t="s">
        <v>27</v>
      </c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46"/>
      <c r="B23" s="46"/>
      <c r="C23" s="46"/>
      <c r="D23" s="46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46"/>
      <c r="B24" s="46"/>
      <c r="C24" s="6" t="s">
        <v>496</v>
      </c>
      <c r="D24" s="6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6"/>
      <c r="B25" s="46"/>
      <c r="C25" s="246" t="s">
        <v>854</v>
      </c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 customHeight="1">
      <c r="A27" s="60" t="s">
        <v>436</v>
      </c>
      <c r="B27" s="60" t="s">
        <v>545</v>
      </c>
      <c r="C27" s="60" t="s">
        <v>546</v>
      </c>
      <c r="D27" s="60" t="s">
        <v>547</v>
      </c>
      <c r="E27" s="60" t="s">
        <v>548</v>
      </c>
      <c r="F27" s="940" t="s">
        <v>749</v>
      </c>
      <c r="G27" s="60" t="s">
        <v>438</v>
      </c>
      <c r="H27" s="5"/>
      <c r="I27" s="5"/>
      <c r="J27" s="5"/>
      <c r="K27" s="5"/>
      <c r="L27" s="5"/>
      <c r="M27" s="5"/>
    </row>
    <row r="28" spans="1:13" ht="12.75">
      <c r="A28" s="61"/>
      <c r="B28" s="61" t="s">
        <v>549</v>
      </c>
      <c r="C28" s="61" t="s">
        <v>550</v>
      </c>
      <c r="D28" s="61"/>
      <c r="E28" s="61" t="s">
        <v>550</v>
      </c>
      <c r="F28" s="943"/>
      <c r="G28" s="61"/>
      <c r="H28" s="5"/>
      <c r="I28" s="5"/>
      <c r="J28" s="5"/>
      <c r="K28" s="5"/>
      <c r="L28" s="5"/>
      <c r="M28" s="5"/>
    </row>
    <row r="29" spans="1:13" ht="12.75">
      <c r="A29" s="62"/>
      <c r="B29" s="62" t="s">
        <v>551</v>
      </c>
      <c r="C29" s="62"/>
      <c r="D29" s="62"/>
      <c r="E29" s="62"/>
      <c r="F29" s="944"/>
      <c r="G29" s="62"/>
      <c r="H29" s="5"/>
      <c r="I29" s="5"/>
      <c r="J29" s="5"/>
      <c r="K29" s="5"/>
      <c r="L29" s="5"/>
      <c r="M29" s="5"/>
    </row>
    <row r="30" spans="1:13" ht="15" customHeight="1">
      <c r="A30" s="271" t="s">
        <v>553</v>
      </c>
      <c r="B30" s="55">
        <v>1</v>
      </c>
      <c r="C30" s="55"/>
      <c r="D30" s="55"/>
      <c r="E30" s="55"/>
      <c r="F30" s="55"/>
      <c r="G30" s="55">
        <f aca="true" t="shared" si="2" ref="G30:G39">SUM(B30:E30)</f>
        <v>1</v>
      </c>
      <c r="H30" s="5"/>
      <c r="I30" s="5"/>
      <c r="J30" s="5"/>
      <c r="K30" s="5"/>
      <c r="L30" s="5"/>
      <c r="M30" s="5"/>
    </row>
    <row r="31" spans="1:13" ht="15" customHeight="1">
      <c r="A31" s="271" t="s">
        <v>554</v>
      </c>
      <c r="B31" s="55">
        <v>2</v>
      </c>
      <c r="C31" s="55"/>
      <c r="D31" s="55"/>
      <c r="E31" s="55"/>
      <c r="F31" s="55"/>
      <c r="G31" s="55">
        <f t="shared" si="2"/>
        <v>2</v>
      </c>
      <c r="H31" s="5"/>
      <c r="I31" s="5"/>
      <c r="J31" s="5"/>
      <c r="K31" s="5"/>
      <c r="L31" s="5"/>
      <c r="M31" s="5"/>
    </row>
    <row r="32" spans="1:13" ht="15" customHeight="1">
      <c r="A32" s="271" t="s">
        <v>555</v>
      </c>
      <c r="B32" s="55">
        <v>5</v>
      </c>
      <c r="C32" s="55"/>
      <c r="D32" s="55"/>
      <c r="E32" s="55"/>
      <c r="F32" s="55"/>
      <c r="G32" s="55">
        <f t="shared" si="2"/>
        <v>5</v>
      </c>
      <c r="H32" s="5"/>
      <c r="I32" s="5"/>
      <c r="J32" s="5"/>
      <c r="K32" s="5"/>
      <c r="L32" s="5"/>
      <c r="M32" s="5"/>
    </row>
    <row r="33" spans="1:13" ht="15" customHeight="1">
      <c r="A33" s="271" t="s">
        <v>556</v>
      </c>
      <c r="B33" s="55">
        <v>3</v>
      </c>
      <c r="C33" s="55"/>
      <c r="D33" s="55"/>
      <c r="E33" s="55"/>
      <c r="F33" s="55"/>
      <c r="G33" s="55">
        <f t="shared" si="2"/>
        <v>3</v>
      </c>
      <c r="H33" s="5"/>
      <c r="I33" s="5"/>
      <c r="J33" s="5"/>
      <c r="K33" s="5"/>
      <c r="L33" s="5"/>
      <c r="M33" s="5"/>
    </row>
    <row r="34" spans="1:13" ht="15" customHeight="1">
      <c r="A34" s="271" t="s">
        <v>557</v>
      </c>
      <c r="B34" s="55">
        <v>6</v>
      </c>
      <c r="C34" s="55"/>
      <c r="D34" s="55"/>
      <c r="E34" s="55"/>
      <c r="F34" s="55"/>
      <c r="G34" s="55">
        <f t="shared" si="2"/>
        <v>6</v>
      </c>
      <c r="H34" s="5"/>
      <c r="I34" s="5"/>
      <c r="J34" s="5"/>
      <c r="K34" s="5"/>
      <c r="L34" s="5"/>
      <c r="M34" s="5"/>
    </row>
    <row r="35" spans="1:13" ht="15" customHeight="1">
      <c r="A35" s="271" t="s">
        <v>558</v>
      </c>
      <c r="B35" s="55">
        <v>10</v>
      </c>
      <c r="C35" s="55"/>
      <c r="D35" s="55"/>
      <c r="E35" s="55"/>
      <c r="F35" s="55"/>
      <c r="G35" s="55">
        <f t="shared" si="2"/>
        <v>10</v>
      </c>
      <c r="H35" s="5"/>
      <c r="I35" s="5"/>
      <c r="J35" s="5"/>
      <c r="K35" s="5"/>
      <c r="L35" s="5"/>
      <c r="M35" s="5"/>
    </row>
    <row r="36" spans="1:13" ht="15" customHeight="1">
      <c r="A36" s="271" t="s">
        <v>953</v>
      </c>
      <c r="B36" s="55">
        <v>2</v>
      </c>
      <c r="C36" s="55"/>
      <c r="D36" s="55"/>
      <c r="E36" s="55"/>
      <c r="F36" s="55"/>
      <c r="G36" s="55">
        <f t="shared" si="2"/>
        <v>2</v>
      </c>
      <c r="H36" s="5"/>
      <c r="I36" s="5"/>
      <c r="J36" s="5"/>
      <c r="K36" s="5"/>
      <c r="L36" s="5"/>
      <c r="M36" s="5"/>
    </row>
    <row r="37" spans="1:13" ht="15" customHeight="1">
      <c r="A37" s="271" t="s">
        <v>559</v>
      </c>
      <c r="B37" s="55">
        <v>4</v>
      </c>
      <c r="C37" s="55"/>
      <c r="D37" s="55"/>
      <c r="E37" s="55"/>
      <c r="F37" s="55"/>
      <c r="G37" s="55">
        <f t="shared" si="2"/>
        <v>4</v>
      </c>
      <c r="H37" s="5"/>
      <c r="I37" s="5"/>
      <c r="J37" s="5"/>
      <c r="K37" s="5"/>
      <c r="L37" s="5"/>
      <c r="M37" s="5"/>
    </row>
    <row r="38" spans="1:13" ht="15" customHeight="1">
      <c r="A38" s="271" t="s">
        <v>954</v>
      </c>
      <c r="B38" s="55">
        <v>3</v>
      </c>
      <c r="C38" s="55">
        <v>1</v>
      </c>
      <c r="D38" s="55"/>
      <c r="E38" s="55"/>
      <c r="F38" s="55"/>
      <c r="G38" s="55">
        <f t="shared" si="2"/>
        <v>4</v>
      </c>
      <c r="H38" s="5"/>
      <c r="I38" s="5"/>
      <c r="J38" s="5"/>
      <c r="K38" s="5"/>
      <c r="L38" s="5"/>
      <c r="M38" s="5"/>
    </row>
    <row r="39" spans="1:13" ht="15" customHeight="1">
      <c r="A39" s="271" t="s">
        <v>869</v>
      </c>
      <c r="B39" s="55">
        <v>4</v>
      </c>
      <c r="C39" s="55"/>
      <c r="D39" s="55"/>
      <c r="E39" s="55"/>
      <c r="F39" s="55"/>
      <c r="G39" s="55">
        <f t="shared" si="2"/>
        <v>4</v>
      </c>
      <c r="H39" s="5"/>
      <c r="I39" s="5"/>
      <c r="J39" s="5"/>
      <c r="K39" s="5"/>
      <c r="L39" s="5"/>
      <c r="M39" s="5"/>
    </row>
    <row r="40" spans="1:13" ht="15" customHeight="1">
      <c r="A40" s="68" t="s">
        <v>438</v>
      </c>
      <c r="B40" s="68">
        <f>SUM(B30:B39)</f>
        <v>40</v>
      </c>
      <c r="C40" s="68">
        <f>SUM(C30:C39)</f>
        <v>1</v>
      </c>
      <c r="D40" s="68">
        <f>SUM(D30:D39)</f>
        <v>0</v>
      </c>
      <c r="E40" s="68">
        <f>SUM(E30:E39)</f>
        <v>0</v>
      </c>
      <c r="F40" s="68"/>
      <c r="G40" s="68">
        <f>SUM(G30:G39)</f>
        <v>41</v>
      </c>
      <c r="H40" s="5"/>
      <c r="I40" s="5"/>
      <c r="J40" s="5"/>
      <c r="K40" s="5"/>
      <c r="L40" s="5"/>
      <c r="M40" s="5"/>
    </row>
    <row r="41" spans="1:13" ht="15.75">
      <c r="A41" s="4" t="s">
        <v>28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46"/>
      <c r="B42" s="46"/>
      <c r="C42" s="46"/>
      <c r="D42" s="46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46"/>
      <c r="B43" s="46"/>
      <c r="C43" s="6" t="s">
        <v>663</v>
      </c>
      <c r="D43" s="6"/>
      <c r="E43" s="5"/>
      <c r="F43" s="5"/>
      <c r="G43" s="5"/>
      <c r="H43" s="5"/>
      <c r="I43" s="5"/>
      <c r="J43" s="5"/>
      <c r="K43" s="5"/>
      <c r="L43" s="5"/>
      <c r="M43" s="5"/>
    </row>
    <row r="44" spans="1:13" ht="15.75">
      <c r="A44" s="46"/>
      <c r="B44" s="46"/>
      <c r="C44" s="6" t="s">
        <v>854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ht="12.75">
      <c r="A46" s="60" t="s">
        <v>436</v>
      </c>
      <c r="B46" s="60" t="s">
        <v>545</v>
      </c>
      <c r="C46" s="60" t="s">
        <v>546</v>
      </c>
      <c r="D46" s="60" t="s">
        <v>547</v>
      </c>
      <c r="E46" s="60" t="s">
        <v>548</v>
      </c>
      <c r="F46" s="940" t="s">
        <v>749</v>
      </c>
      <c r="G46" s="60" t="s">
        <v>689</v>
      </c>
      <c r="H46" s="60" t="s">
        <v>438</v>
      </c>
      <c r="I46" s="5"/>
      <c r="J46" s="5"/>
      <c r="K46" s="5"/>
      <c r="L46" s="5"/>
      <c r="M46" s="5"/>
      <c r="N46" s="5"/>
    </row>
    <row r="47" spans="1:14" ht="12.75">
      <c r="A47" s="61"/>
      <c r="B47" s="61" t="s">
        <v>549</v>
      </c>
      <c r="C47" s="61" t="s">
        <v>550</v>
      </c>
      <c r="D47" s="61"/>
      <c r="E47" s="61" t="s">
        <v>550</v>
      </c>
      <c r="F47" s="941"/>
      <c r="G47" s="61" t="s">
        <v>690</v>
      </c>
      <c r="H47" s="61"/>
      <c r="I47" s="5"/>
      <c r="J47" s="5"/>
      <c r="K47" s="5"/>
      <c r="L47" s="5"/>
      <c r="M47" s="5"/>
      <c r="N47" s="5"/>
    </row>
    <row r="48" spans="1:14" ht="12.75">
      <c r="A48" s="62"/>
      <c r="B48" s="62" t="s">
        <v>551</v>
      </c>
      <c r="C48" s="62"/>
      <c r="D48" s="62"/>
      <c r="E48" s="62"/>
      <c r="F48" s="942"/>
      <c r="G48" s="62"/>
      <c r="H48" s="62"/>
      <c r="I48" s="5"/>
      <c r="J48" s="5"/>
      <c r="K48" s="5"/>
      <c r="L48" s="5"/>
      <c r="M48" s="5"/>
      <c r="N48" s="5"/>
    </row>
    <row r="49" spans="1:14" s="162" customFormat="1" ht="12.75">
      <c r="A49" s="159" t="s">
        <v>855</v>
      </c>
      <c r="B49" s="187">
        <f aca="true" t="shared" si="3" ref="B49:G49">SUM(B50:B52)</f>
        <v>55</v>
      </c>
      <c r="C49" s="187">
        <f t="shared" si="3"/>
        <v>0</v>
      </c>
      <c r="D49" s="187">
        <f t="shared" si="3"/>
        <v>0</v>
      </c>
      <c r="E49" s="187">
        <f t="shared" si="3"/>
        <v>0</v>
      </c>
      <c r="F49" s="187">
        <f t="shared" si="3"/>
        <v>0</v>
      </c>
      <c r="G49" s="187">
        <f t="shared" si="3"/>
        <v>0</v>
      </c>
      <c r="H49" s="187">
        <f>SUM(G50:H52)</f>
        <v>55</v>
      </c>
      <c r="I49" s="109"/>
      <c r="J49" s="109"/>
      <c r="K49" s="109"/>
      <c r="L49" s="109"/>
      <c r="M49" s="109"/>
      <c r="N49" s="109"/>
    </row>
    <row r="50" spans="1:14" ht="12.75">
      <c r="A50" s="55" t="s">
        <v>686</v>
      </c>
      <c r="B50" s="55">
        <v>25</v>
      </c>
      <c r="C50" s="55"/>
      <c r="D50" s="55"/>
      <c r="E50" s="55"/>
      <c r="F50" s="17"/>
      <c r="G50" s="17"/>
      <c r="H50" s="89">
        <f>SUM(B50:G50)</f>
        <v>25</v>
      </c>
      <c r="I50" s="5"/>
      <c r="J50" s="5"/>
      <c r="K50" s="5"/>
      <c r="L50" s="5"/>
      <c r="M50" s="5"/>
      <c r="N50" s="5"/>
    </row>
    <row r="51" spans="1:14" ht="12.75">
      <c r="A51" s="55" t="s">
        <v>864</v>
      </c>
      <c r="B51" s="55">
        <v>20</v>
      </c>
      <c r="C51" s="55"/>
      <c r="D51" s="55"/>
      <c r="E51" s="55"/>
      <c r="F51" s="17"/>
      <c r="G51" s="17"/>
      <c r="H51" s="89">
        <f aca="true" t="shared" si="4" ref="H51:H66">SUM(B51:G51)</f>
        <v>20</v>
      </c>
      <c r="I51" s="5"/>
      <c r="J51" s="5"/>
      <c r="K51" s="5"/>
      <c r="L51" s="5"/>
      <c r="M51" s="5"/>
      <c r="N51" s="5"/>
    </row>
    <row r="52" spans="1:14" ht="12.75">
      <c r="A52" s="55" t="s">
        <v>865</v>
      </c>
      <c r="B52" s="55">
        <v>10</v>
      </c>
      <c r="C52" s="55"/>
      <c r="D52" s="55"/>
      <c r="E52" s="55"/>
      <c r="F52" s="17"/>
      <c r="G52" s="17"/>
      <c r="H52" s="89">
        <f t="shared" si="4"/>
        <v>10</v>
      </c>
      <c r="I52" s="5"/>
      <c r="J52" s="5"/>
      <c r="K52" s="5"/>
      <c r="L52" s="5"/>
      <c r="M52" s="5"/>
      <c r="N52" s="5"/>
    </row>
    <row r="53" spans="1:14" s="162" customFormat="1" ht="12.75">
      <c r="A53" s="14" t="s">
        <v>856</v>
      </c>
      <c r="B53" s="14">
        <v>6</v>
      </c>
      <c r="C53" s="14"/>
      <c r="D53" s="14"/>
      <c r="E53" s="14"/>
      <c r="F53" s="14"/>
      <c r="G53" s="14"/>
      <c r="H53" s="187">
        <f t="shared" si="4"/>
        <v>6</v>
      </c>
      <c r="I53" s="109"/>
      <c r="J53" s="109"/>
      <c r="K53" s="109"/>
      <c r="L53" s="109"/>
      <c r="M53" s="109"/>
      <c r="N53" s="109"/>
    </row>
    <row r="54" spans="1:14" s="162" customFormat="1" ht="12.75">
      <c r="A54" s="14" t="s">
        <v>857</v>
      </c>
      <c r="B54" s="14">
        <f aca="true" t="shared" si="5" ref="B54:G54">SUM(B55:B56)</f>
        <v>27</v>
      </c>
      <c r="C54" s="14">
        <f t="shared" si="5"/>
        <v>0</v>
      </c>
      <c r="D54" s="14">
        <f t="shared" si="5"/>
        <v>0</v>
      </c>
      <c r="E54" s="14">
        <f t="shared" si="5"/>
        <v>0</v>
      </c>
      <c r="F54" s="14">
        <f t="shared" si="5"/>
        <v>0</v>
      </c>
      <c r="G54" s="14">
        <f t="shared" si="5"/>
        <v>0</v>
      </c>
      <c r="H54" s="187">
        <f t="shared" si="4"/>
        <v>27</v>
      </c>
      <c r="I54" s="109"/>
      <c r="J54" s="109"/>
      <c r="K54" s="109"/>
      <c r="L54" s="109"/>
      <c r="M54" s="109"/>
      <c r="N54" s="109"/>
    </row>
    <row r="55" spans="1:14" ht="12.75">
      <c r="A55" s="153" t="s">
        <v>687</v>
      </c>
      <c r="B55" s="55">
        <v>15</v>
      </c>
      <c r="C55" s="55"/>
      <c r="D55" s="55"/>
      <c r="E55" s="55"/>
      <c r="F55" s="17"/>
      <c r="G55" s="17"/>
      <c r="H55" s="89">
        <f t="shared" si="4"/>
        <v>15</v>
      </c>
      <c r="I55" s="5"/>
      <c r="J55" s="5"/>
      <c r="K55" s="5"/>
      <c r="L55" s="5"/>
      <c r="M55" s="5"/>
      <c r="N55" s="5"/>
    </row>
    <row r="56" spans="1:14" ht="12.75">
      <c r="A56" s="153" t="s">
        <v>688</v>
      </c>
      <c r="B56" s="55">
        <v>12</v>
      </c>
      <c r="C56" s="55"/>
      <c r="D56" s="55"/>
      <c r="E56" s="55"/>
      <c r="F56" s="17"/>
      <c r="G56" s="17"/>
      <c r="H56" s="89">
        <f t="shared" si="4"/>
        <v>12</v>
      </c>
      <c r="I56" s="5"/>
      <c r="J56" s="5"/>
      <c r="K56" s="5"/>
      <c r="L56" s="5"/>
      <c r="M56" s="5"/>
      <c r="N56" s="5"/>
    </row>
    <row r="57" spans="1:14" s="162" customFormat="1" ht="12.75">
      <c r="A57" s="14" t="s">
        <v>858</v>
      </c>
      <c r="B57" s="14">
        <v>11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87">
        <f t="shared" si="4"/>
        <v>11</v>
      </c>
      <c r="I57" s="109"/>
      <c r="J57" s="109"/>
      <c r="K57" s="109"/>
      <c r="L57" s="109"/>
      <c r="M57" s="109"/>
      <c r="N57" s="109"/>
    </row>
    <row r="58" spans="1:14" s="162" customFormat="1" ht="12.75">
      <c r="A58" s="14" t="s">
        <v>859</v>
      </c>
      <c r="B58" s="14">
        <f aca="true" t="shared" si="6" ref="B58:G58">SUM(B59:B62)</f>
        <v>14</v>
      </c>
      <c r="C58" s="14">
        <f t="shared" si="6"/>
        <v>0</v>
      </c>
      <c r="D58" s="14">
        <f t="shared" si="6"/>
        <v>0</v>
      </c>
      <c r="E58" s="14">
        <f t="shared" si="6"/>
        <v>0</v>
      </c>
      <c r="F58" s="14">
        <f t="shared" si="6"/>
        <v>0</v>
      </c>
      <c r="G58" s="14">
        <f t="shared" si="6"/>
        <v>0</v>
      </c>
      <c r="H58" s="187">
        <f t="shared" si="4"/>
        <v>14</v>
      </c>
      <c r="I58" s="109"/>
      <c r="J58" s="109"/>
      <c r="K58" s="109"/>
      <c r="L58" s="109"/>
      <c r="M58" s="109"/>
      <c r="N58" s="109"/>
    </row>
    <row r="59" spans="1:14" ht="12.75">
      <c r="A59" s="153" t="s">
        <v>860</v>
      </c>
      <c r="B59" s="55">
        <v>6</v>
      </c>
      <c r="C59" s="55"/>
      <c r="D59" s="55"/>
      <c r="E59" s="55"/>
      <c r="F59" s="17"/>
      <c r="G59" s="17"/>
      <c r="H59" s="89">
        <f t="shared" si="4"/>
        <v>6</v>
      </c>
      <c r="I59" s="5"/>
      <c r="J59" s="5"/>
      <c r="K59" s="5"/>
      <c r="L59" s="5"/>
      <c r="M59" s="5"/>
      <c r="N59" s="5"/>
    </row>
    <row r="60" spans="1:14" s="186" customFormat="1" ht="12.75">
      <c r="A60" s="55" t="s">
        <v>861</v>
      </c>
      <c r="B60" s="55">
        <v>5</v>
      </c>
      <c r="C60" s="55"/>
      <c r="D60" s="55"/>
      <c r="E60" s="55"/>
      <c r="F60" s="17"/>
      <c r="G60" s="17"/>
      <c r="H60" s="89">
        <f t="shared" si="4"/>
        <v>5</v>
      </c>
      <c r="I60" s="5"/>
      <c r="J60" s="5"/>
      <c r="K60" s="5"/>
      <c r="L60" s="5"/>
      <c r="M60" s="5"/>
      <c r="N60" s="5"/>
    </row>
    <row r="61" spans="1:14" s="186" customFormat="1" ht="12.75">
      <c r="A61" s="55" t="s">
        <v>862</v>
      </c>
      <c r="B61" s="55">
        <v>3</v>
      </c>
      <c r="C61" s="55"/>
      <c r="D61" s="55"/>
      <c r="E61" s="55"/>
      <c r="F61" s="17"/>
      <c r="G61" s="17"/>
      <c r="H61" s="89">
        <f t="shared" si="4"/>
        <v>3</v>
      </c>
      <c r="I61" s="5"/>
      <c r="J61" s="5"/>
      <c r="K61" s="5"/>
      <c r="L61" s="5"/>
      <c r="M61" s="5"/>
      <c r="N61" s="5"/>
    </row>
    <row r="62" spans="1:14" s="186" customFormat="1" ht="12.75">
      <c r="A62" s="55" t="s">
        <v>863</v>
      </c>
      <c r="B62" s="55"/>
      <c r="C62" s="55"/>
      <c r="D62" s="55"/>
      <c r="E62" s="55"/>
      <c r="F62" s="17"/>
      <c r="G62" s="17"/>
      <c r="H62" s="89">
        <f t="shared" si="4"/>
        <v>0</v>
      </c>
      <c r="I62" s="5"/>
      <c r="J62" s="5"/>
      <c r="K62" s="5"/>
      <c r="L62" s="5"/>
      <c r="M62" s="5"/>
      <c r="N62" s="5"/>
    </row>
    <row r="63" spans="1:14" s="162" customFormat="1" ht="12.75">
      <c r="A63" s="14" t="s">
        <v>866</v>
      </c>
      <c r="B63" s="14">
        <f>SUM(B64:B66)</f>
        <v>30</v>
      </c>
      <c r="C63" s="14">
        <f>SUM(C64:C66)</f>
        <v>31</v>
      </c>
      <c r="D63" s="14">
        <v>0</v>
      </c>
      <c r="E63" s="14">
        <v>0</v>
      </c>
      <c r="F63" s="16"/>
      <c r="G63" s="16">
        <v>0</v>
      </c>
      <c r="H63" s="187">
        <f t="shared" si="4"/>
        <v>61</v>
      </c>
      <c r="I63" s="109"/>
      <c r="J63" s="109"/>
      <c r="K63" s="109"/>
      <c r="L63" s="109"/>
      <c r="M63" s="109"/>
      <c r="N63" s="109"/>
    </row>
    <row r="64" spans="1:14" ht="12.75">
      <c r="A64" s="153" t="s">
        <v>867</v>
      </c>
      <c r="B64" s="55">
        <v>5</v>
      </c>
      <c r="C64" s="55"/>
      <c r="D64" s="55"/>
      <c r="E64" s="55"/>
      <c r="F64" s="17"/>
      <c r="G64" s="17"/>
      <c r="H64" s="89">
        <f t="shared" si="4"/>
        <v>5</v>
      </c>
      <c r="I64" s="5"/>
      <c r="J64" s="5"/>
      <c r="K64" s="5"/>
      <c r="L64" s="5"/>
      <c r="M64" s="5"/>
      <c r="N64" s="5"/>
    </row>
    <row r="65" spans="1:14" ht="12.75">
      <c r="A65" s="55" t="s">
        <v>753</v>
      </c>
      <c r="B65" s="55">
        <v>5</v>
      </c>
      <c r="C65" s="55"/>
      <c r="D65" s="55"/>
      <c r="E65" s="55"/>
      <c r="F65" s="17"/>
      <c r="G65" s="17"/>
      <c r="H65" s="89">
        <f t="shared" si="4"/>
        <v>5</v>
      </c>
      <c r="I65" s="5"/>
      <c r="J65" s="5"/>
      <c r="K65" s="5"/>
      <c r="L65" s="5"/>
      <c r="M65" s="5"/>
      <c r="N65" s="5"/>
    </row>
    <row r="66" spans="1:14" ht="12.75">
      <c r="A66" s="55" t="s">
        <v>868</v>
      </c>
      <c r="B66" s="55">
        <v>20</v>
      </c>
      <c r="C66" s="55">
        <v>31</v>
      </c>
      <c r="D66" s="55"/>
      <c r="E66" s="55"/>
      <c r="F66" s="17"/>
      <c r="G66" s="17"/>
      <c r="H66" s="89">
        <f t="shared" si="4"/>
        <v>51</v>
      </c>
      <c r="I66" s="5"/>
      <c r="J66" s="5"/>
      <c r="K66" s="5"/>
      <c r="L66" s="5"/>
      <c r="M66" s="5"/>
      <c r="N66" s="5"/>
    </row>
    <row r="67" spans="1:14" ht="12.75">
      <c r="A67" s="68" t="s">
        <v>438</v>
      </c>
      <c r="B67" s="68">
        <f>SUM(B49,B53,B54,B57,B58,B63)</f>
        <v>143</v>
      </c>
      <c r="C67" s="68">
        <f aca="true" t="shared" si="7" ref="C67:H67">SUM(C49,C53,C54,C57,C58,C63)</f>
        <v>31</v>
      </c>
      <c r="D67" s="68">
        <f t="shared" si="7"/>
        <v>0</v>
      </c>
      <c r="E67" s="68">
        <f t="shared" si="7"/>
        <v>0</v>
      </c>
      <c r="F67" s="68">
        <f t="shared" si="7"/>
        <v>0</v>
      </c>
      <c r="G67" s="68">
        <f t="shared" si="7"/>
        <v>0</v>
      </c>
      <c r="H67" s="68">
        <f t="shared" si="7"/>
        <v>174</v>
      </c>
      <c r="I67" s="5"/>
      <c r="J67" s="5"/>
      <c r="K67" s="5"/>
      <c r="L67" s="5"/>
      <c r="M67" s="5"/>
      <c r="N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sheetProtection/>
  <mergeCells count="3">
    <mergeCell ref="F9:F11"/>
    <mergeCell ref="F46:F48"/>
    <mergeCell ref="F27:F29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5" r:id="rId1"/>
  <headerFooter alignWithMargins="0">
    <oddFooter>&amp;C&amp;P. oldal</oddFooter>
  </headerFooter>
  <rowBreaks count="2" manualBreakCount="2">
    <brk id="21" max="255" man="1"/>
    <brk id="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3">
      <selection activeCell="A17" sqref="A17"/>
    </sheetView>
  </sheetViews>
  <sheetFormatPr defaultColWidth="9.140625" defaultRowHeight="12.75"/>
  <cols>
    <col min="1" max="1" width="40.28125" style="0" customWidth="1"/>
    <col min="2" max="2" width="10.140625" style="0" customWidth="1"/>
    <col min="3" max="5" width="12.57421875" style="0" customWidth="1"/>
    <col min="6" max="6" width="11.57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1.8515625" style="0" customWidth="1"/>
  </cols>
  <sheetData>
    <row r="1" spans="1:10" ht="15.75">
      <c r="A1" s="58" t="s">
        <v>29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">
      <c r="A2" s="623"/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">
      <c r="A3" s="946" t="s">
        <v>273</v>
      </c>
      <c r="B3" s="876"/>
      <c r="C3" s="876"/>
      <c r="D3" s="876"/>
      <c r="E3" s="876"/>
      <c r="F3" s="876"/>
      <c r="G3" s="876"/>
      <c r="H3" s="876"/>
      <c r="I3" s="876"/>
      <c r="J3" s="876"/>
    </row>
    <row r="4" spans="1:10" ht="15">
      <c r="A4" s="947" t="s">
        <v>274</v>
      </c>
      <c r="B4" s="905"/>
      <c r="C4" s="905"/>
      <c r="D4" s="905"/>
      <c r="E4" s="905"/>
      <c r="F4" s="905"/>
      <c r="G4" s="905"/>
      <c r="H4" s="905"/>
      <c r="I4" s="905"/>
      <c r="J4" s="90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884" t="s">
        <v>1012</v>
      </c>
      <c r="I6" s="884"/>
      <c r="J6" s="884"/>
    </row>
    <row r="7" spans="1:10" ht="12.75">
      <c r="A7" s="73"/>
      <c r="B7" s="618" t="s">
        <v>440</v>
      </c>
      <c r="C7" s="618" t="s">
        <v>441</v>
      </c>
      <c r="D7" s="618" t="s">
        <v>442</v>
      </c>
      <c r="E7" s="618" t="s">
        <v>443</v>
      </c>
      <c r="F7" s="618" t="s">
        <v>444</v>
      </c>
      <c r="G7" s="618" t="s">
        <v>444</v>
      </c>
      <c r="H7" s="618" t="s">
        <v>447</v>
      </c>
      <c r="I7" s="618" t="s">
        <v>448</v>
      </c>
      <c r="J7" s="945" t="s">
        <v>275</v>
      </c>
    </row>
    <row r="8" spans="1:10" ht="12.75">
      <c r="A8" s="596" t="s">
        <v>436</v>
      </c>
      <c r="B8" s="945" t="s">
        <v>276</v>
      </c>
      <c r="C8" s="945" t="s">
        <v>277</v>
      </c>
      <c r="D8" s="945" t="s">
        <v>166</v>
      </c>
      <c r="E8" s="945" t="s">
        <v>982</v>
      </c>
      <c r="F8" s="945" t="s">
        <v>278</v>
      </c>
      <c r="G8" s="945" t="s">
        <v>279</v>
      </c>
      <c r="H8" s="945" t="s">
        <v>280</v>
      </c>
      <c r="I8" s="945" t="s">
        <v>512</v>
      </c>
      <c r="J8" s="903"/>
    </row>
    <row r="9" spans="1:10" ht="12.75">
      <c r="A9" s="61"/>
      <c r="B9" s="903"/>
      <c r="C9" s="903"/>
      <c r="D9" s="903"/>
      <c r="E9" s="903"/>
      <c r="F9" s="903"/>
      <c r="G9" s="903"/>
      <c r="H9" s="903"/>
      <c r="I9" s="903"/>
      <c r="J9" s="903"/>
    </row>
    <row r="10" spans="1:10" ht="28.5" customHeight="1">
      <c r="A10" s="62"/>
      <c r="B10" s="903"/>
      <c r="C10" s="903"/>
      <c r="D10" s="903"/>
      <c r="E10" s="903"/>
      <c r="F10" s="903"/>
      <c r="G10" s="903"/>
      <c r="H10" s="903"/>
      <c r="I10" s="903"/>
      <c r="J10" s="903"/>
    </row>
    <row r="11" spans="1:10" ht="12.75">
      <c r="A11" s="55" t="s">
        <v>281</v>
      </c>
      <c r="B11" s="134">
        <v>20201</v>
      </c>
      <c r="C11" s="133">
        <v>5357</v>
      </c>
      <c r="D11" s="130">
        <v>991</v>
      </c>
      <c r="E11" s="134">
        <v>81</v>
      </c>
      <c r="F11" s="130">
        <v>749</v>
      </c>
      <c r="G11" s="134">
        <v>307</v>
      </c>
      <c r="H11" s="130">
        <v>2719</v>
      </c>
      <c r="I11" s="134">
        <v>946</v>
      </c>
      <c r="J11" s="130">
        <f aca="true" t="shared" si="0" ref="J11:J21">SUM(B11:I11)</f>
        <v>31351</v>
      </c>
    </row>
    <row r="12" spans="1:10" ht="12.75">
      <c r="A12" s="39" t="s">
        <v>282</v>
      </c>
      <c r="B12" s="318">
        <v>22938</v>
      </c>
      <c r="C12" s="626">
        <v>4470</v>
      </c>
      <c r="D12" s="318">
        <v>225</v>
      </c>
      <c r="E12" s="626">
        <v>196</v>
      </c>
      <c r="F12" s="318">
        <v>430</v>
      </c>
      <c r="G12" s="626">
        <v>755</v>
      </c>
      <c r="H12" s="318">
        <v>595</v>
      </c>
      <c r="I12" s="626">
        <v>1279</v>
      </c>
      <c r="J12" s="130">
        <f t="shared" si="0"/>
        <v>30888</v>
      </c>
    </row>
    <row r="13" spans="1:10" ht="12.75">
      <c r="A13" s="36" t="s">
        <v>283</v>
      </c>
      <c r="B13" s="127"/>
      <c r="C13" s="135"/>
      <c r="D13" s="127"/>
      <c r="E13" s="135"/>
      <c r="F13" s="127"/>
      <c r="G13" s="135"/>
      <c r="H13" s="127"/>
      <c r="I13" s="135"/>
      <c r="J13" s="130">
        <f t="shared" si="0"/>
        <v>0</v>
      </c>
    </row>
    <row r="14" spans="1:10" ht="12.75">
      <c r="A14" s="12" t="s">
        <v>284</v>
      </c>
      <c r="B14" s="136"/>
      <c r="C14" s="144"/>
      <c r="D14" s="101"/>
      <c r="E14" s="136"/>
      <c r="F14" s="101"/>
      <c r="G14" s="136"/>
      <c r="H14" s="101"/>
      <c r="I14" s="136"/>
      <c r="J14" s="130">
        <f t="shared" si="0"/>
        <v>0</v>
      </c>
    </row>
    <row r="15" spans="1:10" ht="12.75">
      <c r="A15" s="17" t="s">
        <v>285</v>
      </c>
      <c r="B15" s="135">
        <v>-7822</v>
      </c>
      <c r="C15" s="287"/>
      <c r="D15" s="127"/>
      <c r="E15" s="135"/>
      <c r="F15" s="127"/>
      <c r="G15" s="135"/>
      <c r="H15" s="127"/>
      <c r="I15" s="135"/>
      <c r="J15" s="130">
        <f t="shared" si="0"/>
        <v>-7822</v>
      </c>
    </row>
    <row r="16" spans="1:10" ht="12.75">
      <c r="A16" s="55" t="s">
        <v>286</v>
      </c>
      <c r="B16" s="627">
        <v>50961</v>
      </c>
      <c r="C16" s="628">
        <v>9827</v>
      </c>
      <c r="D16" s="127">
        <v>1216</v>
      </c>
      <c r="E16" s="135">
        <v>277</v>
      </c>
      <c r="F16" s="127">
        <v>1179</v>
      </c>
      <c r="G16" s="135">
        <v>1062</v>
      </c>
      <c r="H16" s="127">
        <v>3314</v>
      </c>
      <c r="I16" s="135">
        <v>2225</v>
      </c>
      <c r="J16" s="671">
        <f t="shared" si="0"/>
        <v>70061</v>
      </c>
    </row>
    <row r="17" spans="1:10" ht="12.75">
      <c r="A17" s="55" t="s">
        <v>287</v>
      </c>
      <c r="B17" s="628">
        <v>-8037</v>
      </c>
      <c r="C17" s="381"/>
      <c r="D17" s="130"/>
      <c r="E17" s="134"/>
      <c r="F17" s="130"/>
      <c r="G17" s="134"/>
      <c r="H17" s="130"/>
      <c r="I17" s="134"/>
      <c r="J17" s="130">
        <f t="shared" si="0"/>
        <v>-8037</v>
      </c>
    </row>
    <row r="18" spans="1:10" ht="12.75">
      <c r="A18" s="153" t="s">
        <v>288</v>
      </c>
      <c r="B18" s="629"/>
      <c r="C18" s="460"/>
      <c r="D18" s="147"/>
      <c r="E18" s="148"/>
      <c r="F18" s="147"/>
      <c r="G18" s="148"/>
      <c r="H18" s="147"/>
      <c r="I18" s="148"/>
      <c r="J18" s="130">
        <f t="shared" si="0"/>
        <v>0</v>
      </c>
    </row>
    <row r="19" spans="1:10" ht="12.75">
      <c r="A19" s="12" t="s">
        <v>289</v>
      </c>
      <c r="B19" s="134"/>
      <c r="C19" s="133"/>
      <c r="D19" s="130"/>
      <c r="E19" s="134"/>
      <c r="F19" s="130"/>
      <c r="G19" s="134"/>
      <c r="H19" s="130"/>
      <c r="I19" s="134"/>
      <c r="J19" s="130">
        <f t="shared" si="0"/>
        <v>0</v>
      </c>
    </row>
    <row r="20" spans="1:10" ht="12.75">
      <c r="A20" s="17" t="s">
        <v>290</v>
      </c>
      <c r="B20" s="135"/>
      <c r="C20" s="287"/>
      <c r="D20" s="127"/>
      <c r="E20" s="135"/>
      <c r="F20" s="127"/>
      <c r="G20" s="135"/>
      <c r="H20" s="127"/>
      <c r="I20" s="135"/>
      <c r="J20" s="130">
        <f t="shared" si="0"/>
        <v>0</v>
      </c>
    </row>
    <row r="21" spans="1:10" ht="12.75">
      <c r="A21" s="68" t="s">
        <v>291</v>
      </c>
      <c r="B21" s="630">
        <f>B$16+B$17+B$18+B$19</f>
        <v>42924</v>
      </c>
      <c r="C21" s="630">
        <f aca="true" t="shared" si="1" ref="C21:I21">C$16+C$17+C$18+C$19</f>
        <v>9827</v>
      </c>
      <c r="D21" s="630">
        <f t="shared" si="1"/>
        <v>1216</v>
      </c>
      <c r="E21" s="630">
        <f t="shared" si="1"/>
        <v>277</v>
      </c>
      <c r="F21" s="630">
        <f t="shared" si="1"/>
        <v>1179</v>
      </c>
      <c r="G21" s="630">
        <f t="shared" si="1"/>
        <v>1062</v>
      </c>
      <c r="H21" s="630">
        <f t="shared" si="1"/>
        <v>3314</v>
      </c>
      <c r="I21" s="630">
        <f t="shared" si="1"/>
        <v>2225</v>
      </c>
      <c r="J21" s="104">
        <f t="shared" si="0"/>
        <v>62024</v>
      </c>
    </row>
  </sheetData>
  <sheetProtection/>
  <mergeCells count="12">
    <mergeCell ref="C8:C10"/>
    <mergeCell ref="H6:J6"/>
    <mergeCell ref="B8:B10"/>
    <mergeCell ref="J7:J10"/>
    <mergeCell ref="A3:J3"/>
    <mergeCell ref="A4:J4"/>
    <mergeCell ref="E8:E10"/>
    <mergeCell ref="F8:F10"/>
    <mergeCell ref="G8:G10"/>
    <mergeCell ref="H8:H10"/>
    <mergeCell ref="I8:I10"/>
    <mergeCell ref="D8:D10"/>
  </mergeCells>
  <printOptions horizontalCentered="1"/>
  <pageMargins left="0" right="0" top="0.984251968503937" bottom="0.984251968503937" header="0.5118110236220472" footer="0.5118110236220472"/>
  <pageSetup firstPageNumber="53" useFirstPageNumber="1" horizontalDpi="600" verticalDpi="600" orientation="landscape" paperSize="9" scale="90" r:id="rId1"/>
  <headerFooter alignWithMargins="0">
    <oddFooter>&amp;C55.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41.28125" style="0" customWidth="1"/>
    <col min="2" max="10" width="12.57421875" style="0" customWidth="1"/>
  </cols>
  <sheetData>
    <row r="1" spans="1:3" ht="15">
      <c r="A1" s="623" t="s">
        <v>30</v>
      </c>
      <c r="B1" s="632"/>
      <c r="C1" s="632"/>
    </row>
    <row r="2" spans="1:3" ht="15.75">
      <c r="A2" s="58"/>
      <c r="B2" s="5"/>
      <c r="C2" s="5"/>
    </row>
    <row r="3" spans="1:3" ht="12.75">
      <c r="A3" s="5"/>
      <c r="B3" s="5"/>
      <c r="C3" s="5"/>
    </row>
    <row r="4" spans="1:10" ht="15">
      <c r="A4" s="947" t="s">
        <v>292</v>
      </c>
      <c r="B4" s="905"/>
      <c r="C4" s="905"/>
      <c r="D4" s="905"/>
      <c r="E4" s="905"/>
      <c r="F4" s="905"/>
      <c r="G4" s="905"/>
      <c r="H4" s="905"/>
      <c r="I4" s="905"/>
      <c r="J4" s="905"/>
    </row>
    <row r="5" spans="1:10" ht="15.75">
      <c r="A5" s="633"/>
      <c r="B5" s="59"/>
      <c r="C5" s="58"/>
      <c r="I5" s="948" t="s">
        <v>1012</v>
      </c>
      <c r="J5" s="886"/>
    </row>
    <row r="6" spans="1:10" ht="12.75">
      <c r="A6" s="73"/>
      <c r="B6" s="609" t="s">
        <v>440</v>
      </c>
      <c r="C6" s="618" t="s">
        <v>441</v>
      </c>
      <c r="D6" s="618" t="s">
        <v>442</v>
      </c>
      <c r="E6" s="618" t="s">
        <v>443</v>
      </c>
      <c r="F6" s="618" t="s">
        <v>444</v>
      </c>
      <c r="G6" s="618" t="s">
        <v>444</v>
      </c>
      <c r="H6" s="618" t="s">
        <v>447</v>
      </c>
      <c r="I6" s="618" t="s">
        <v>448</v>
      </c>
      <c r="J6" s="929" t="s">
        <v>275</v>
      </c>
    </row>
    <row r="7" spans="1:10" ht="12.75">
      <c r="A7" s="596" t="s">
        <v>436</v>
      </c>
      <c r="B7" s="945" t="s">
        <v>276</v>
      </c>
      <c r="C7" s="945" t="s">
        <v>277</v>
      </c>
      <c r="D7" s="945" t="s">
        <v>168</v>
      </c>
      <c r="E7" s="945" t="s">
        <v>982</v>
      </c>
      <c r="F7" s="945" t="s">
        <v>278</v>
      </c>
      <c r="G7" s="945" t="s">
        <v>293</v>
      </c>
      <c r="H7" s="945" t="s">
        <v>294</v>
      </c>
      <c r="I7" s="945" t="s">
        <v>512</v>
      </c>
      <c r="J7" s="846"/>
    </row>
    <row r="8" spans="1:10" ht="12.75">
      <c r="A8" s="169"/>
      <c r="B8" s="903"/>
      <c r="C8" s="903"/>
      <c r="D8" s="903"/>
      <c r="E8" s="903"/>
      <c r="F8" s="903"/>
      <c r="G8" s="903"/>
      <c r="H8" s="903"/>
      <c r="I8" s="903"/>
      <c r="J8" s="846"/>
    </row>
    <row r="9" spans="1:10" ht="24.75" customHeight="1">
      <c r="A9" s="74"/>
      <c r="B9" s="903"/>
      <c r="C9" s="903"/>
      <c r="D9" s="903"/>
      <c r="E9" s="903"/>
      <c r="F9" s="903"/>
      <c r="G9" s="903"/>
      <c r="H9" s="903"/>
      <c r="I9" s="903"/>
      <c r="J9" s="879"/>
    </row>
    <row r="10" spans="1:10" ht="12.75">
      <c r="A10" s="281" t="s">
        <v>295</v>
      </c>
      <c r="B10" s="55">
        <v>42924</v>
      </c>
      <c r="C10" s="151">
        <v>9827</v>
      </c>
      <c r="D10" s="420">
        <v>1216</v>
      </c>
      <c r="E10" s="420">
        <v>277</v>
      </c>
      <c r="F10" s="420">
        <v>1179</v>
      </c>
      <c r="G10" s="420">
        <v>1062</v>
      </c>
      <c r="H10" s="420">
        <v>3314</v>
      </c>
      <c r="I10" s="420">
        <v>2225</v>
      </c>
      <c r="J10" s="420">
        <f aca="true" t="shared" si="0" ref="J10:J15">SUM($B10:$I10)</f>
        <v>62024</v>
      </c>
    </row>
    <row r="11" spans="1:10" ht="12.75">
      <c r="A11" s="36" t="s">
        <v>296</v>
      </c>
      <c r="B11" s="55"/>
      <c r="C11" s="151"/>
      <c r="D11" s="420"/>
      <c r="E11" s="420"/>
      <c r="F11" s="420"/>
      <c r="G11" s="420"/>
      <c r="H11" s="420"/>
      <c r="I11" s="420"/>
      <c r="J11" s="420">
        <f t="shared" si="0"/>
        <v>0</v>
      </c>
    </row>
    <row r="12" spans="1:10" ht="12.75">
      <c r="A12" s="634" t="s">
        <v>297</v>
      </c>
      <c r="B12" s="153"/>
      <c r="C12" s="154"/>
      <c r="D12" s="420"/>
      <c r="E12" s="420"/>
      <c r="F12" s="420"/>
      <c r="G12" s="420"/>
      <c r="H12" s="420"/>
      <c r="I12" s="420"/>
      <c r="J12" s="420">
        <f t="shared" si="0"/>
        <v>0</v>
      </c>
    </row>
    <row r="13" spans="1:10" ht="12.75">
      <c r="A13" s="634" t="s">
        <v>298</v>
      </c>
      <c r="B13" s="153">
        <v>42924</v>
      </c>
      <c r="C13" s="154">
        <v>1735</v>
      </c>
      <c r="D13" s="420">
        <v>1216</v>
      </c>
      <c r="E13" s="420">
        <v>277</v>
      </c>
      <c r="F13" s="420">
        <v>1179</v>
      </c>
      <c r="G13" s="420">
        <v>1062</v>
      </c>
      <c r="H13" s="420">
        <v>3314</v>
      </c>
      <c r="I13" s="420">
        <v>2225</v>
      </c>
      <c r="J13" s="420">
        <f t="shared" si="0"/>
        <v>53932</v>
      </c>
    </row>
    <row r="14" spans="1:10" ht="12.75">
      <c r="A14" s="634" t="s">
        <v>299</v>
      </c>
      <c r="B14" s="153"/>
      <c r="C14" s="154"/>
      <c r="D14" s="420">
        <v>1216</v>
      </c>
      <c r="E14" s="420">
        <v>277</v>
      </c>
      <c r="F14" s="420">
        <v>1179</v>
      </c>
      <c r="G14" s="420">
        <v>1062</v>
      </c>
      <c r="H14" s="420">
        <v>3314</v>
      </c>
      <c r="I14" s="420">
        <v>2225</v>
      </c>
      <c r="J14" s="420">
        <f t="shared" si="0"/>
        <v>9273</v>
      </c>
    </row>
    <row r="15" spans="1:10" ht="12.75">
      <c r="A15" s="634" t="s">
        <v>300</v>
      </c>
      <c r="B15" s="153"/>
      <c r="C15" s="154">
        <v>8092</v>
      </c>
      <c r="D15" s="420"/>
      <c r="E15" s="420"/>
      <c r="F15" s="420"/>
      <c r="G15" s="420"/>
      <c r="H15" s="420"/>
      <c r="I15" s="420"/>
      <c r="J15" s="420">
        <f t="shared" si="0"/>
        <v>8092</v>
      </c>
    </row>
    <row r="25" ht="12.75">
      <c r="H25" s="155"/>
    </row>
  </sheetData>
  <sheetProtection/>
  <mergeCells count="11">
    <mergeCell ref="A4:J4"/>
    <mergeCell ref="I7:I9"/>
    <mergeCell ref="I5:J5"/>
    <mergeCell ref="J6:J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480314960629921" right="0.7480314960629921" top="0.984251968503937" bottom="0.984251968503937" header="0.5118110236220472" footer="0.5118110236220472"/>
  <pageSetup firstPageNumber="54" useFirstPageNumber="1" horizontalDpi="600" verticalDpi="600" orientation="landscape" paperSize="9" scale="86" r:id="rId1"/>
  <headerFooter alignWithMargins="0">
    <oddFooter>&amp;C56.oldal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42.8515625" style="0" customWidth="1"/>
    <col min="2" max="5" width="12.57421875" style="0" customWidth="1"/>
    <col min="6" max="6" width="40.8515625" style="0" customWidth="1"/>
    <col min="7" max="7" width="13.421875" style="0" customWidth="1"/>
    <col min="8" max="8" width="11.421875" style="0" customWidth="1"/>
    <col min="9" max="10" width="12.57421875" style="0" customWidth="1"/>
  </cols>
  <sheetData>
    <row r="1" spans="1:10" ht="15.75">
      <c r="A1" s="528" t="s">
        <v>31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15">
      <c r="A2" s="522"/>
      <c r="B2" s="522"/>
      <c r="C2" s="522"/>
      <c r="D2" s="522"/>
      <c r="E2" s="522"/>
      <c r="F2" s="522"/>
      <c r="G2" s="522"/>
      <c r="H2" s="522"/>
      <c r="I2" s="522"/>
      <c r="J2" s="522"/>
    </row>
    <row r="3" spans="1:10" ht="15.75">
      <c r="A3" s="919" t="s">
        <v>605</v>
      </c>
      <c r="B3" s="921"/>
      <c r="C3" s="921"/>
      <c r="D3" s="921"/>
      <c r="E3" s="921"/>
      <c r="F3" s="921"/>
      <c r="G3" s="921"/>
      <c r="H3" s="921"/>
      <c r="I3" s="522"/>
      <c r="J3" s="522"/>
    </row>
    <row r="4" spans="1:10" ht="15.75">
      <c r="A4" s="919" t="s">
        <v>606</v>
      </c>
      <c r="B4" s="921"/>
      <c r="C4" s="921"/>
      <c r="D4" s="921"/>
      <c r="E4" s="921"/>
      <c r="F4" s="921"/>
      <c r="G4" s="921"/>
      <c r="H4" s="921"/>
      <c r="I4" s="522"/>
      <c r="J4" s="522"/>
    </row>
    <row r="5" spans="1:10" ht="12.75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>
      <c r="A6" s="330"/>
      <c r="B6" s="330"/>
      <c r="C6" s="330"/>
      <c r="D6" s="330"/>
      <c r="E6" s="330"/>
      <c r="F6" s="330"/>
      <c r="G6" s="330"/>
      <c r="H6" s="914" t="s">
        <v>1012</v>
      </c>
      <c r="I6" s="914"/>
      <c r="J6" s="914"/>
    </row>
    <row r="7" spans="1:13" ht="38.25">
      <c r="A7" s="529" t="s">
        <v>436</v>
      </c>
      <c r="B7" s="527" t="s">
        <v>878</v>
      </c>
      <c r="C7" s="527" t="s">
        <v>972</v>
      </c>
      <c r="D7" s="527" t="s">
        <v>1009</v>
      </c>
      <c r="E7" s="527" t="s">
        <v>1010</v>
      </c>
      <c r="F7" s="813" t="s">
        <v>436</v>
      </c>
      <c r="G7" s="527" t="s">
        <v>878</v>
      </c>
      <c r="H7" s="527" t="s">
        <v>972</v>
      </c>
      <c r="I7" s="527" t="s">
        <v>1009</v>
      </c>
      <c r="J7" s="527" t="s">
        <v>1010</v>
      </c>
      <c r="K7" s="5"/>
      <c r="L7" s="5"/>
      <c r="M7" s="5"/>
    </row>
    <row r="8" spans="1:13" ht="12.75">
      <c r="A8" s="826" t="s">
        <v>613</v>
      </c>
      <c r="B8" s="397"/>
      <c r="C8" s="831"/>
      <c r="D8" s="406"/>
      <c r="E8" s="397"/>
      <c r="F8" s="530" t="s">
        <v>618</v>
      </c>
      <c r="G8" s="383"/>
      <c r="H8" s="339"/>
      <c r="I8" s="339"/>
      <c r="J8" s="332"/>
      <c r="K8" s="5"/>
      <c r="L8" s="5"/>
      <c r="M8" s="5"/>
    </row>
    <row r="9" spans="1:13" ht="12.75">
      <c r="A9" s="827" t="s">
        <v>573</v>
      </c>
      <c r="B9" s="395">
        <f>'2-3.mell'!C11</f>
        <v>229478</v>
      </c>
      <c r="C9" s="832">
        <f>'2-3.mell'!D11</f>
        <v>311205</v>
      </c>
      <c r="D9" s="304">
        <f>'2-3.mell'!E11</f>
        <v>313812</v>
      </c>
      <c r="E9" s="449">
        <f>($D9/$C9)*100</f>
        <v>100.83771147635802</v>
      </c>
      <c r="F9" s="531" t="s">
        <v>579</v>
      </c>
      <c r="G9" s="378"/>
      <c r="H9" s="340"/>
      <c r="I9" s="340"/>
      <c r="J9" s="333"/>
      <c r="K9" s="5"/>
      <c r="L9" s="5"/>
      <c r="M9" s="5"/>
    </row>
    <row r="10" spans="1:13" ht="12.75">
      <c r="A10" s="828" t="s">
        <v>607</v>
      </c>
      <c r="B10" s="383">
        <f>SUM(B11:B13)</f>
        <v>1130004</v>
      </c>
      <c r="C10" s="755">
        <f>SUM(C11:C13)</f>
        <v>1093973</v>
      </c>
      <c r="D10" s="403">
        <f>SUM(D11:D13)</f>
        <v>1130763</v>
      </c>
      <c r="E10" s="544">
        <f aca="true" t="shared" si="0" ref="E10:E35">($D10/$C10)*100</f>
        <v>103.36297148101461</v>
      </c>
      <c r="F10" s="533" t="s">
        <v>622</v>
      </c>
      <c r="G10" s="395">
        <f>'2-3.mell'!C30</f>
        <v>25263</v>
      </c>
      <c r="H10" s="395">
        <v>38681</v>
      </c>
      <c r="I10" s="395">
        <v>25521</v>
      </c>
      <c r="J10" s="547">
        <f>($I10/$H10)*100</f>
        <v>65.97812879708384</v>
      </c>
      <c r="K10" s="5"/>
      <c r="L10" s="5"/>
      <c r="M10" s="5"/>
    </row>
    <row r="11" spans="1:13" ht="12.75">
      <c r="A11" s="829" t="s">
        <v>608</v>
      </c>
      <c r="B11" s="378">
        <f>'2-3.mell'!C13</f>
        <v>1025566</v>
      </c>
      <c r="C11" s="756">
        <f>'2-3.mell'!D13</f>
        <v>1057390</v>
      </c>
      <c r="D11" s="303">
        <v>1093919</v>
      </c>
      <c r="E11" s="451">
        <f t="shared" si="0"/>
        <v>103.45463830753081</v>
      </c>
      <c r="F11" s="532" t="s">
        <v>588</v>
      </c>
      <c r="G11" s="383">
        <f>SUM(G12:G14)</f>
        <v>88632</v>
      </c>
      <c r="H11" s="383">
        <f>SUM(H12:H14)</f>
        <v>42910</v>
      </c>
      <c r="I11" s="378">
        <f>SUM(I12:I14)</f>
        <v>44040</v>
      </c>
      <c r="J11" s="544">
        <f aca="true" t="shared" si="1" ref="J11:J30">($I11/$H11)*100</f>
        <v>102.63341878350035</v>
      </c>
      <c r="K11" s="5"/>
      <c r="L11" s="5"/>
      <c r="M11" s="5"/>
    </row>
    <row r="12" spans="1:13" ht="12.75">
      <c r="A12" s="829" t="s">
        <v>609</v>
      </c>
      <c r="B12" s="378">
        <f>'2-3.mell'!C14</f>
        <v>28300</v>
      </c>
      <c r="C12" s="756">
        <f>'2-3.mell'!D14</f>
        <v>28351</v>
      </c>
      <c r="D12" s="303">
        <f>'2-3.mell'!E14</f>
        <v>28351</v>
      </c>
      <c r="E12" s="451">
        <f t="shared" si="0"/>
        <v>100</v>
      </c>
      <c r="F12" s="531" t="s">
        <v>619</v>
      </c>
      <c r="G12" s="378">
        <f>'2-3.mell'!C25</f>
        <v>46043</v>
      </c>
      <c r="H12" s="378">
        <f>'2-3.mell'!D25</f>
        <v>14115</v>
      </c>
      <c r="I12" s="378">
        <f>'2-3.mell'!E25</f>
        <v>15173</v>
      </c>
      <c r="J12" s="451">
        <f t="shared" si="1"/>
        <v>107.49557208643287</v>
      </c>
      <c r="K12" s="5"/>
      <c r="L12" s="5"/>
      <c r="M12" s="5"/>
    </row>
    <row r="13" spans="1:13" ht="12.75">
      <c r="A13" s="827" t="s">
        <v>610</v>
      </c>
      <c r="B13" s="395">
        <v>76138</v>
      </c>
      <c r="C13" s="832">
        <v>8232</v>
      </c>
      <c r="D13" s="304">
        <v>8493</v>
      </c>
      <c r="E13" s="449">
        <f t="shared" si="0"/>
        <v>103.17055393586006</v>
      </c>
      <c r="F13" s="531" t="s">
        <v>620</v>
      </c>
      <c r="G13" s="378">
        <f>'2-3.mell'!C26</f>
        <v>42589</v>
      </c>
      <c r="H13" s="378">
        <f>'2-3.mell'!D26</f>
        <v>28795</v>
      </c>
      <c r="I13" s="378">
        <f>'2-3.mell'!E26</f>
        <v>28867</v>
      </c>
      <c r="J13" s="451">
        <f t="shared" si="1"/>
        <v>100.25004341031429</v>
      </c>
      <c r="K13" s="5"/>
      <c r="L13" s="5"/>
      <c r="M13" s="5"/>
    </row>
    <row r="14" spans="1:13" ht="12.75">
      <c r="A14" s="828" t="s">
        <v>579</v>
      </c>
      <c r="B14" s="383"/>
      <c r="C14" s="833"/>
      <c r="D14" s="403"/>
      <c r="E14" s="544"/>
      <c r="F14" s="405" t="s">
        <v>621</v>
      </c>
      <c r="G14" s="395">
        <v>0</v>
      </c>
      <c r="H14" s="395"/>
      <c r="I14" s="378"/>
      <c r="J14" s="451">
        <v>0</v>
      </c>
      <c r="K14" s="5"/>
      <c r="L14" s="5"/>
      <c r="M14" s="5"/>
    </row>
    <row r="15" spans="1:13" ht="12.75">
      <c r="A15" s="829" t="s">
        <v>581</v>
      </c>
      <c r="B15" s="378">
        <f>SUM(B16:B18)</f>
        <v>382082</v>
      </c>
      <c r="C15" s="834">
        <f>SUM(C16:C18)</f>
        <v>724412</v>
      </c>
      <c r="D15" s="303">
        <f>SUM(D16:D18)</f>
        <v>723938</v>
      </c>
      <c r="E15" s="451">
        <f t="shared" si="0"/>
        <v>99.93456762174011</v>
      </c>
      <c r="F15" s="545" t="s">
        <v>592</v>
      </c>
      <c r="G15" s="383"/>
      <c r="H15" s="383"/>
      <c r="I15" s="383"/>
      <c r="J15" s="544"/>
      <c r="K15" s="5"/>
      <c r="L15" s="5"/>
      <c r="M15" s="5"/>
    </row>
    <row r="16" spans="1:13" ht="12.75">
      <c r="A16" s="829" t="s">
        <v>611</v>
      </c>
      <c r="B16" s="378">
        <f>'2-3.mell'!C19</f>
        <v>382082</v>
      </c>
      <c r="C16" s="834">
        <f>'2-3.mell'!D19</f>
        <v>517730</v>
      </c>
      <c r="D16" s="303">
        <f>'2-3.mell'!E19</f>
        <v>549173</v>
      </c>
      <c r="E16" s="451">
        <f t="shared" si="0"/>
        <v>106.07324280995887</v>
      </c>
      <c r="F16" s="426" t="s">
        <v>952</v>
      </c>
      <c r="G16" s="378">
        <v>0</v>
      </c>
      <c r="H16" s="395">
        <v>207969</v>
      </c>
      <c r="I16" s="395">
        <v>208245</v>
      </c>
      <c r="J16" s="449">
        <f t="shared" si="1"/>
        <v>100.13271208689756</v>
      </c>
      <c r="K16" s="5"/>
      <c r="L16" s="5"/>
      <c r="M16" s="5"/>
    </row>
    <row r="17" spans="1:13" ht="12.75">
      <c r="A17" s="829" t="s">
        <v>636</v>
      </c>
      <c r="B17" s="378">
        <v>0</v>
      </c>
      <c r="C17" s="834">
        <v>66682</v>
      </c>
      <c r="D17" s="378">
        <v>34765</v>
      </c>
      <c r="E17" s="451">
        <f t="shared" si="0"/>
        <v>52.13550883296841</v>
      </c>
      <c r="F17" s="332" t="s">
        <v>599</v>
      </c>
      <c r="G17" s="534"/>
      <c r="H17" s="383"/>
      <c r="I17" s="378"/>
      <c r="J17" s="451"/>
      <c r="K17" s="5"/>
      <c r="L17" s="5"/>
      <c r="M17" s="5"/>
    </row>
    <row r="18" spans="1:13" ht="12.75">
      <c r="A18" s="829" t="s">
        <v>951</v>
      </c>
      <c r="B18" s="378">
        <f>'2-3.mell'!C21</f>
        <v>0</v>
      </c>
      <c r="C18" s="834">
        <f>'2-3.mell'!D21</f>
        <v>140000</v>
      </c>
      <c r="D18" s="378">
        <f>'2-3.mell'!E21</f>
        <v>140000</v>
      </c>
      <c r="E18" s="451">
        <f t="shared" si="0"/>
        <v>100</v>
      </c>
      <c r="F18" s="333" t="s">
        <v>623</v>
      </c>
      <c r="G18" s="334">
        <f>'2-3.mell'!C39</f>
        <v>0</v>
      </c>
      <c r="H18" s="378">
        <f>'2-3.mell'!D39</f>
        <v>0</v>
      </c>
      <c r="I18" s="378">
        <f>'2-3.mell'!E39</f>
        <v>0</v>
      </c>
      <c r="J18" s="451">
        <v>0</v>
      </c>
      <c r="K18" s="5"/>
      <c r="L18" s="5"/>
      <c r="M18" s="5"/>
    </row>
    <row r="19" spans="1:13" ht="12.75">
      <c r="A19" s="426" t="s">
        <v>592</v>
      </c>
      <c r="B19" s="720">
        <v>0</v>
      </c>
      <c r="C19" s="396">
        <v>0</v>
      </c>
      <c r="D19" s="303"/>
      <c r="E19" s="451">
        <v>0</v>
      </c>
      <c r="F19" s="333" t="s">
        <v>664</v>
      </c>
      <c r="G19" s="334">
        <v>947</v>
      </c>
      <c r="H19" s="378">
        <v>984</v>
      </c>
      <c r="I19" s="378">
        <v>985</v>
      </c>
      <c r="J19" s="451">
        <f t="shared" si="1"/>
        <v>100.10162601626016</v>
      </c>
      <c r="K19" s="5"/>
      <c r="L19" s="5"/>
      <c r="M19" s="5"/>
    </row>
    <row r="20" spans="1:13" ht="12.75">
      <c r="A20" s="827" t="s">
        <v>635</v>
      </c>
      <c r="B20" s="395">
        <f>'2-3.mell'!C31</f>
        <v>240007</v>
      </c>
      <c r="C20" s="835">
        <f>'2-3.mell'!D31</f>
        <v>85013</v>
      </c>
      <c r="D20" s="395">
        <v>69883</v>
      </c>
      <c r="E20" s="449">
        <f t="shared" si="0"/>
        <v>82.20272193664499</v>
      </c>
      <c r="F20" s="402" t="s">
        <v>637</v>
      </c>
      <c r="G20" s="535">
        <v>0</v>
      </c>
      <c r="H20" s="395"/>
      <c r="I20" s="378"/>
      <c r="J20" s="451">
        <v>0</v>
      </c>
      <c r="K20" s="5"/>
      <c r="L20" s="5"/>
      <c r="M20" s="5"/>
    </row>
    <row r="21" spans="1:13" ht="12.75">
      <c r="A21" s="765" t="s">
        <v>658</v>
      </c>
      <c r="B21" s="342">
        <f>'2-3.mell'!C38</f>
        <v>417000</v>
      </c>
      <c r="C21" s="836">
        <f>'2-3.mell'!D38</f>
        <v>0</v>
      </c>
      <c r="D21" s="303">
        <f>'2-3.mell'!E38</f>
        <v>0</v>
      </c>
      <c r="E21" s="543">
        <v>0</v>
      </c>
      <c r="F21" s="536" t="s">
        <v>570</v>
      </c>
      <c r="G21" s="338">
        <f>SUM(G10,G11,G16,G17:G20)</f>
        <v>114842</v>
      </c>
      <c r="H21" s="343">
        <f>SUM(H10,H11,H16,H17:H20)</f>
        <v>290544</v>
      </c>
      <c r="I21" s="343">
        <f>SUM(I10,I11,I16,I17:I20)</f>
        <v>278791</v>
      </c>
      <c r="J21" s="344">
        <f t="shared" si="1"/>
        <v>95.95482956109917</v>
      </c>
      <c r="K21" s="5"/>
      <c r="L21" s="5"/>
      <c r="M21" s="5"/>
    </row>
    <row r="22" spans="1:13" ht="12.75">
      <c r="A22" s="829" t="s">
        <v>603</v>
      </c>
      <c r="B22" s="378">
        <v>0</v>
      </c>
      <c r="C22" s="838">
        <v>15457</v>
      </c>
      <c r="D22" s="839">
        <v>26586</v>
      </c>
      <c r="E22" s="841">
        <f t="shared" si="0"/>
        <v>171.99974121757134</v>
      </c>
      <c r="F22" s="530" t="s">
        <v>624</v>
      </c>
      <c r="G22" s="383"/>
      <c r="H22" s="383"/>
      <c r="I22" s="383"/>
      <c r="J22" s="544"/>
      <c r="K22" s="5"/>
      <c r="L22" s="5"/>
      <c r="M22" s="5"/>
    </row>
    <row r="23" spans="1:13" ht="12.75">
      <c r="A23" s="829" t="s">
        <v>173</v>
      </c>
      <c r="B23" s="378"/>
      <c r="C23" s="820"/>
      <c r="D23" s="820">
        <v>-1769</v>
      </c>
      <c r="E23" s="840"/>
      <c r="F23" s="536"/>
      <c r="G23" s="378"/>
      <c r="H23" s="378"/>
      <c r="I23" s="378"/>
      <c r="J23" s="451"/>
      <c r="K23" s="5"/>
      <c r="L23" s="5"/>
      <c r="M23" s="5"/>
    </row>
    <row r="24" spans="1:17" ht="12.75">
      <c r="A24" s="830" t="s">
        <v>612</v>
      </c>
      <c r="B24" s="343">
        <f>SUM(B9,B10,B15,B19:B20,B21,B22)</f>
        <v>2398571</v>
      </c>
      <c r="C24" s="837">
        <f>SUM(C9,C10,C15,C19:C20,C21,C22)</f>
        <v>2230060</v>
      </c>
      <c r="D24" s="343">
        <f>SUM(D9,D10,D15,D19:D20,D21,D22,D23)</f>
        <v>2263213</v>
      </c>
      <c r="E24" s="344">
        <f t="shared" si="0"/>
        <v>101.48664161502381</v>
      </c>
      <c r="F24" s="531" t="s">
        <v>625</v>
      </c>
      <c r="G24" s="378">
        <f>'2-3.mell'!C61</f>
        <v>22599</v>
      </c>
      <c r="H24" s="378">
        <f>'2-3.mell'!D61</f>
        <v>22577</v>
      </c>
      <c r="I24" s="378">
        <f>'2-3.mell'!E61</f>
        <v>22577</v>
      </c>
      <c r="J24" s="451">
        <f t="shared" si="1"/>
        <v>100</v>
      </c>
      <c r="K24" s="5"/>
      <c r="L24" s="5"/>
      <c r="M24" s="5"/>
      <c r="N24" s="815"/>
      <c r="Q24" s="79"/>
    </row>
    <row r="25" spans="1:13" ht="12.75">
      <c r="A25" s="826" t="s">
        <v>614</v>
      </c>
      <c r="B25" s="383"/>
      <c r="C25" s="834"/>
      <c r="D25" s="383"/>
      <c r="E25" s="816"/>
      <c r="F25" s="531" t="s">
        <v>626</v>
      </c>
      <c r="G25" s="378">
        <f>'2-3.mell'!C62</f>
        <v>69927</v>
      </c>
      <c r="H25" s="378">
        <f>'2-3.mell'!D62</f>
        <v>39560</v>
      </c>
      <c r="I25" s="378">
        <f>'2-3.mell'!E62</f>
        <v>40005</v>
      </c>
      <c r="J25" s="451">
        <f t="shared" si="1"/>
        <v>101.12487360970677</v>
      </c>
      <c r="K25" s="5"/>
      <c r="L25" s="5"/>
      <c r="M25" s="5"/>
    </row>
    <row r="26" spans="1:13" ht="12.75">
      <c r="A26" s="829" t="s">
        <v>560</v>
      </c>
      <c r="B26" s="378">
        <f>'2-3.mell'!C54</f>
        <v>480637</v>
      </c>
      <c r="C26" s="834">
        <f>'2-3.mell'!D54</f>
        <v>520023</v>
      </c>
      <c r="D26" s="378">
        <f>'2-3.mell'!E54</f>
        <v>517894</v>
      </c>
      <c r="E26" s="817">
        <f t="shared" si="0"/>
        <v>99.59059503137361</v>
      </c>
      <c r="F26" s="531" t="s">
        <v>627</v>
      </c>
      <c r="G26" s="378">
        <f>'2-3.mell'!C63</f>
        <v>1200</v>
      </c>
      <c r="H26" s="378">
        <f>'2-3.mell'!D63</f>
        <v>1100</v>
      </c>
      <c r="I26" s="378">
        <f>'2-3.mell'!E63</f>
        <v>1100</v>
      </c>
      <c r="J26" s="451">
        <f t="shared" si="1"/>
        <v>100</v>
      </c>
      <c r="K26" s="5"/>
      <c r="L26" s="5"/>
      <c r="M26" s="5"/>
    </row>
    <row r="27" spans="1:13" ht="12.75">
      <c r="A27" s="829" t="s">
        <v>561</v>
      </c>
      <c r="B27" s="378">
        <f>'2-3.mell'!C55</f>
        <v>125663</v>
      </c>
      <c r="C27" s="834">
        <f>'2-3.mell'!D55</f>
        <v>135160</v>
      </c>
      <c r="D27" s="378">
        <f>'2-3.mell'!E55</f>
        <v>134860</v>
      </c>
      <c r="E27" s="817">
        <f t="shared" si="0"/>
        <v>99.77804084048535</v>
      </c>
      <c r="F27" s="531" t="s">
        <v>628</v>
      </c>
      <c r="G27" s="378">
        <f>'2-3.mell'!C65</f>
        <v>221107</v>
      </c>
      <c r="H27" s="378">
        <f>'2-3.mell'!D65</f>
        <v>387005</v>
      </c>
      <c r="I27" s="378">
        <f>'2-3.mell'!E65</f>
        <v>386274</v>
      </c>
      <c r="J27" s="451">
        <f t="shared" si="1"/>
        <v>99.8111135515045</v>
      </c>
      <c r="K27" s="5"/>
      <c r="L27" s="5">
        <v>0</v>
      </c>
      <c r="M27" s="5"/>
    </row>
    <row r="28" spans="1:13" ht="12.75">
      <c r="A28" s="829" t="s">
        <v>615</v>
      </c>
      <c r="B28" s="378">
        <f>'2-3.mell'!C56</f>
        <v>890913</v>
      </c>
      <c r="C28" s="834">
        <f>'2-3.mell'!D56</f>
        <v>956421</v>
      </c>
      <c r="D28" s="378">
        <f>'2-3.mell'!E56</f>
        <v>926788</v>
      </c>
      <c r="E28" s="817">
        <f t="shared" si="0"/>
        <v>96.90167823583965</v>
      </c>
      <c r="F28" s="531" t="s">
        <v>638</v>
      </c>
      <c r="G28" s="378">
        <v>0</v>
      </c>
      <c r="H28" s="378"/>
      <c r="I28" s="378"/>
      <c r="J28" s="451">
        <v>0</v>
      </c>
      <c r="K28" s="5"/>
      <c r="L28" s="5"/>
      <c r="M28" s="5"/>
    </row>
    <row r="29" spans="1:13" ht="12.75">
      <c r="A29" s="829" t="s">
        <v>616</v>
      </c>
      <c r="B29" s="378">
        <f>'2-3.mell'!C57</f>
        <v>118908</v>
      </c>
      <c r="C29" s="834">
        <f>'2-3.mell'!D57</f>
        <v>118990</v>
      </c>
      <c r="D29" s="378">
        <f>'2-3.mell'!E57</f>
        <v>57193</v>
      </c>
      <c r="E29" s="817">
        <f t="shared" si="0"/>
        <v>48.06538364568451</v>
      </c>
      <c r="F29" s="531" t="s">
        <v>543</v>
      </c>
      <c r="G29" s="378">
        <v>85380</v>
      </c>
      <c r="H29" s="395"/>
      <c r="I29" s="395"/>
      <c r="J29" s="449">
        <v>0</v>
      </c>
      <c r="K29" s="5"/>
      <c r="L29" s="5"/>
      <c r="M29" s="5"/>
    </row>
    <row r="30" spans="1:13" ht="12.75">
      <c r="A30" s="829" t="s">
        <v>617</v>
      </c>
      <c r="B30" s="378">
        <f>'2-3.mell'!C58</f>
        <v>147437</v>
      </c>
      <c r="C30" s="834">
        <f>'2-3.mell'!D58</f>
        <v>208253</v>
      </c>
      <c r="D30" s="378">
        <f>'2-3.mell'!E58</f>
        <v>205694</v>
      </c>
      <c r="E30" s="817">
        <f t="shared" si="0"/>
        <v>98.77120617710189</v>
      </c>
      <c r="F30" s="479" t="s">
        <v>571</v>
      </c>
      <c r="G30" s="343">
        <f>SUM(G22:G29)</f>
        <v>400213</v>
      </c>
      <c r="H30" s="343">
        <f>SUM(H22:H29)</f>
        <v>450242</v>
      </c>
      <c r="I30" s="343">
        <f>SUM(I22:I29)</f>
        <v>449956</v>
      </c>
      <c r="J30" s="344">
        <f t="shared" si="1"/>
        <v>99.93647860483918</v>
      </c>
      <c r="K30" s="5"/>
      <c r="L30" s="5"/>
      <c r="M30" s="5"/>
    </row>
    <row r="31" spans="1:13" ht="12.75">
      <c r="A31" s="829" t="s">
        <v>659</v>
      </c>
      <c r="B31" s="378">
        <f>'2-3.mell'!C59</f>
        <v>23550</v>
      </c>
      <c r="C31" s="834">
        <f>'2-3.mell'!D59</f>
        <v>101118</v>
      </c>
      <c r="D31" s="378">
        <f>'2-3.mell'!E59</f>
        <v>101140</v>
      </c>
      <c r="E31" s="817">
        <f t="shared" si="0"/>
        <v>100.02175675942956</v>
      </c>
      <c r="F31" s="479"/>
      <c r="G31" s="343"/>
      <c r="H31" s="342"/>
      <c r="I31" s="342"/>
      <c r="J31" s="546"/>
      <c r="K31" s="5"/>
      <c r="L31" s="5"/>
      <c r="M31" s="5"/>
    </row>
    <row r="32" spans="1:13" ht="12.75">
      <c r="A32" s="829" t="s">
        <v>544</v>
      </c>
      <c r="B32" s="378">
        <v>5000</v>
      </c>
      <c r="C32" s="834">
        <v>9387</v>
      </c>
      <c r="D32" s="378"/>
      <c r="E32" s="817">
        <f t="shared" si="0"/>
        <v>0</v>
      </c>
      <c r="F32" s="393"/>
      <c r="G32" s="537"/>
      <c r="H32" s="339"/>
      <c r="I32" s="330"/>
      <c r="J32" s="330"/>
      <c r="K32" s="5"/>
      <c r="L32" s="5"/>
      <c r="M32" s="33"/>
    </row>
    <row r="33" spans="1:13" ht="12.75">
      <c r="A33" s="829" t="s">
        <v>660</v>
      </c>
      <c r="B33" s="378">
        <f>'2-3.mell'!C66</f>
        <v>440000</v>
      </c>
      <c r="C33" s="834">
        <f>'2-3.mell'!D66</f>
        <v>140000</v>
      </c>
      <c r="D33" s="819">
        <f>'2-3.mell'!E66</f>
        <v>140000</v>
      </c>
      <c r="E33" s="818">
        <f t="shared" si="0"/>
        <v>100</v>
      </c>
      <c r="F33" s="338"/>
      <c r="G33" s="341"/>
      <c r="H33" s="340"/>
      <c r="I33" s="330"/>
      <c r="J33" s="330"/>
      <c r="K33" s="5"/>
      <c r="L33" s="5"/>
      <c r="M33" s="5"/>
    </row>
    <row r="34" spans="1:13" ht="12.75">
      <c r="A34" s="829" t="s">
        <v>170</v>
      </c>
      <c r="B34" s="378"/>
      <c r="C34" s="834"/>
      <c r="D34" s="820">
        <v>18464</v>
      </c>
      <c r="E34" s="814"/>
      <c r="F34" s="338"/>
      <c r="G34" s="341"/>
      <c r="H34" s="340"/>
      <c r="I34" s="330"/>
      <c r="J34" s="330"/>
      <c r="K34" s="5"/>
      <c r="L34" s="5"/>
      <c r="M34" s="5"/>
    </row>
    <row r="35" spans="1:13" ht="12.75">
      <c r="A35" s="830" t="s">
        <v>569</v>
      </c>
      <c r="B35" s="343">
        <f>SUM(B26:B28,B30:B33)</f>
        <v>2113200</v>
      </c>
      <c r="C35" s="837">
        <f>SUM(C26:C28,C30:C33)</f>
        <v>2070362</v>
      </c>
      <c r="D35" s="538">
        <f>SUM(D26:D28,D30:D33,D34)</f>
        <v>2044840</v>
      </c>
      <c r="E35" s="344">
        <f t="shared" si="0"/>
        <v>98.76726871919017</v>
      </c>
      <c r="F35" s="539"/>
      <c r="G35" s="540"/>
      <c r="H35" s="404"/>
      <c r="I35" s="330"/>
      <c r="J35" s="330"/>
      <c r="K35" s="5"/>
      <c r="L35" s="5"/>
      <c r="M35" s="5"/>
    </row>
    <row r="36" spans="1:13" ht="12.75">
      <c r="A36" s="541"/>
      <c r="B36" s="407"/>
      <c r="C36" s="407"/>
      <c r="D36" s="407"/>
      <c r="E36" s="407"/>
      <c r="F36" s="541"/>
      <c r="G36" s="541"/>
      <c r="H36" s="330"/>
      <c r="I36" s="330"/>
      <c r="J36" s="330"/>
      <c r="K36" s="5"/>
      <c r="L36" s="5"/>
      <c r="M36" s="5"/>
    </row>
    <row r="37" spans="1:13" ht="12.75">
      <c r="A37" s="330" t="s">
        <v>877</v>
      </c>
      <c r="B37" s="330"/>
      <c r="C37" s="330"/>
      <c r="D37" s="330"/>
      <c r="E37" s="330"/>
      <c r="F37" s="330"/>
      <c r="G37" s="330"/>
      <c r="H37" s="330"/>
      <c r="I37" s="330"/>
      <c r="J37" s="330"/>
      <c r="K37" s="5"/>
      <c r="L37" s="5"/>
      <c r="M37" s="5"/>
    </row>
    <row r="38" spans="1:13" ht="12.75">
      <c r="A38" s="330" t="s">
        <v>736</v>
      </c>
      <c r="B38" s="346"/>
      <c r="C38" s="346">
        <f>SUM(C24,H21)</f>
        <v>2520604</v>
      </c>
      <c r="D38" s="346">
        <f>SUM(D24,I21,)</f>
        <v>2542004</v>
      </c>
      <c r="E38" s="346"/>
      <c r="F38" s="330"/>
      <c r="G38" s="330"/>
      <c r="H38" s="330"/>
      <c r="I38" s="330"/>
      <c r="J38" s="330"/>
      <c r="K38" s="5"/>
      <c r="L38" s="5"/>
      <c r="M38" s="5"/>
    </row>
    <row r="39" spans="1:13" ht="12.75">
      <c r="A39" s="330" t="s">
        <v>737</v>
      </c>
      <c r="B39" s="346"/>
      <c r="C39" s="346">
        <f>SUM(C35,H30)</f>
        <v>2520604</v>
      </c>
      <c r="D39" s="346">
        <f>SUM(D35,I30)</f>
        <v>2494796</v>
      </c>
      <c r="E39" s="346"/>
      <c r="F39" s="330"/>
      <c r="G39" s="330"/>
      <c r="H39" s="330"/>
      <c r="I39" s="330"/>
      <c r="J39" s="330"/>
      <c r="K39" s="5"/>
      <c r="L39" s="5"/>
      <c r="M39" s="5"/>
    </row>
    <row r="40" spans="1:13" ht="12.75">
      <c r="A40" s="330"/>
      <c r="B40" s="330"/>
      <c r="C40" s="330"/>
      <c r="D40" s="330"/>
      <c r="E40" s="330"/>
      <c r="F40" s="330"/>
      <c r="G40" s="330"/>
      <c r="H40" s="330"/>
      <c r="I40" s="330"/>
      <c r="J40" s="330"/>
      <c r="K40" s="5"/>
      <c r="L40" s="5"/>
      <c r="M40" s="5"/>
    </row>
    <row r="41" spans="1:13" ht="12.7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5"/>
      <c r="L41" s="5"/>
      <c r="M41" s="5"/>
    </row>
    <row r="42" spans="1:13" ht="12.75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"/>
      <c r="L42" s="5"/>
      <c r="M42" s="5"/>
    </row>
    <row r="43" spans="1:13" ht="12.75">
      <c r="A43" s="346"/>
      <c r="B43" s="330"/>
      <c r="C43" s="330"/>
      <c r="D43" s="330"/>
      <c r="E43" s="330"/>
      <c r="F43" s="330"/>
      <c r="G43" s="330"/>
      <c r="H43" s="330"/>
      <c r="I43" s="330"/>
      <c r="J43" s="330"/>
      <c r="K43" s="5"/>
      <c r="L43" s="5"/>
      <c r="M43" s="5"/>
    </row>
    <row r="44" spans="1:13" ht="12.75">
      <c r="A44" s="346"/>
      <c r="B44" s="330"/>
      <c r="C44" s="330"/>
      <c r="D44" s="330"/>
      <c r="E44" s="330"/>
      <c r="F44" s="330"/>
      <c r="G44" s="330"/>
      <c r="H44" s="330"/>
      <c r="I44" s="330"/>
      <c r="J44" s="330"/>
      <c r="K44" s="5"/>
      <c r="L44" s="5"/>
      <c r="M44" s="5"/>
    </row>
    <row r="45" spans="1:13" ht="12.7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5"/>
      <c r="L45" s="5"/>
      <c r="M45" s="5"/>
    </row>
    <row r="46" spans="1:13" ht="12.75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</sheetData>
  <sheetProtection/>
  <mergeCells count="3">
    <mergeCell ref="A3:H3"/>
    <mergeCell ref="A4:H4"/>
    <mergeCell ref="H6:J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7" r:id="rId1"/>
  <headerFooter alignWithMargins="0">
    <oddFooter>&amp;C57.oldal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C1:H41"/>
  <sheetViews>
    <sheetView view="pageBreakPreview" zoomScaleSheetLayoutView="100" zoomScalePageLayoutView="0" workbookViewId="0" topLeftCell="C1">
      <selection activeCell="C12" sqref="C12"/>
    </sheetView>
  </sheetViews>
  <sheetFormatPr defaultColWidth="9.140625" defaultRowHeight="12.75"/>
  <cols>
    <col min="3" max="3" width="40.28125" style="0" customWidth="1"/>
    <col min="4" max="4" width="13.140625" style="0" customWidth="1"/>
    <col min="5" max="5" width="12.28125" style="0" customWidth="1"/>
    <col min="6" max="6" width="40.57421875" style="0" customWidth="1"/>
    <col min="7" max="7" width="14.421875" style="0" customWidth="1"/>
    <col min="8" max="8" width="13.8515625" style="0" customWidth="1"/>
  </cols>
  <sheetData>
    <row r="1" spans="3:8" ht="15.75">
      <c r="C1" s="623" t="s">
        <v>32</v>
      </c>
      <c r="D1" s="542"/>
      <c r="E1" s="632"/>
      <c r="F1" s="632"/>
      <c r="G1" s="5"/>
      <c r="H1" s="5"/>
    </row>
    <row r="2" spans="3:8" ht="14.25">
      <c r="C2" s="632"/>
      <c r="D2" s="632"/>
      <c r="E2" s="632"/>
      <c r="F2" s="632"/>
      <c r="G2" s="5"/>
      <c r="H2" s="5"/>
    </row>
    <row r="3" spans="3:8" ht="15">
      <c r="C3" s="946" t="s">
        <v>301</v>
      </c>
      <c r="D3" s="872"/>
      <c r="E3" s="872"/>
      <c r="F3" s="872"/>
      <c r="G3" s="872"/>
      <c r="H3" s="872"/>
    </row>
    <row r="4" spans="3:8" ht="15">
      <c r="C4" s="632"/>
      <c r="D4" s="632"/>
      <c r="E4" s="625"/>
      <c r="F4" s="632"/>
      <c r="G4" s="5"/>
      <c r="H4" s="5"/>
    </row>
    <row r="5" spans="3:8" ht="12.75">
      <c r="C5" s="5"/>
      <c r="D5" s="5"/>
      <c r="E5" s="5"/>
      <c r="F5" s="884" t="s">
        <v>1012</v>
      </c>
      <c r="G5" s="884"/>
      <c r="H5" s="884"/>
    </row>
    <row r="6" spans="3:8" ht="12.75">
      <c r="C6" s="73" t="s">
        <v>302</v>
      </c>
      <c r="D6" s="949" t="s">
        <v>303</v>
      </c>
      <c r="E6" s="910"/>
      <c r="F6" s="60" t="s">
        <v>196</v>
      </c>
      <c r="G6" s="922" t="s">
        <v>303</v>
      </c>
      <c r="H6" s="910"/>
    </row>
    <row r="7" spans="3:8" ht="12.75">
      <c r="C7" s="635"/>
      <c r="D7" s="66" t="s">
        <v>304</v>
      </c>
      <c r="E7" s="66" t="s">
        <v>305</v>
      </c>
      <c r="F7" s="636"/>
      <c r="G7" s="66" t="s">
        <v>304</v>
      </c>
      <c r="H7" s="66" t="s">
        <v>305</v>
      </c>
    </row>
    <row r="8" spans="3:8" ht="12.75">
      <c r="C8" s="281" t="s">
        <v>306</v>
      </c>
      <c r="D8" s="339">
        <v>1079</v>
      </c>
      <c r="E8" s="330">
        <v>1561</v>
      </c>
      <c r="F8" s="12" t="s">
        <v>307</v>
      </c>
      <c r="G8" s="383">
        <v>795558</v>
      </c>
      <c r="H8" s="383">
        <v>795558</v>
      </c>
    </row>
    <row r="9" spans="3:8" ht="12.75">
      <c r="C9" s="63" t="s">
        <v>308</v>
      </c>
      <c r="D9" s="104">
        <f>SUM(D8)</f>
        <v>1079</v>
      </c>
      <c r="E9" s="630">
        <f>SUM(E8)</f>
        <v>1561</v>
      </c>
      <c r="F9" s="13" t="s">
        <v>309</v>
      </c>
      <c r="G9" s="378">
        <v>6952322</v>
      </c>
      <c r="H9" s="378">
        <v>7780753</v>
      </c>
    </row>
    <row r="10" spans="3:8" ht="12.75">
      <c r="C10" s="39" t="s">
        <v>310</v>
      </c>
      <c r="D10" s="130">
        <v>8977926</v>
      </c>
      <c r="E10" s="132">
        <v>8779664</v>
      </c>
      <c r="F10" s="17" t="s">
        <v>311</v>
      </c>
      <c r="G10" s="395">
        <v>1947985</v>
      </c>
      <c r="H10" s="395">
        <v>1905353</v>
      </c>
    </row>
    <row r="11" spans="3:8" ht="12.75">
      <c r="C11" s="40" t="s">
        <v>312</v>
      </c>
      <c r="D11" s="101">
        <v>99605</v>
      </c>
      <c r="E11" s="125">
        <v>101644</v>
      </c>
      <c r="F11" s="68" t="s">
        <v>313</v>
      </c>
      <c r="G11" s="104">
        <f>SUM(G8:G10)</f>
        <v>9695865</v>
      </c>
      <c r="H11" s="104">
        <f>SUM(H8:H10)</f>
        <v>10481664</v>
      </c>
    </row>
    <row r="12" spans="3:8" ht="12.75">
      <c r="C12" s="40" t="s">
        <v>314</v>
      </c>
      <c r="D12" s="101">
        <v>829</v>
      </c>
      <c r="E12" s="125">
        <v>5561</v>
      </c>
      <c r="F12" s="13" t="s">
        <v>315</v>
      </c>
      <c r="G12" s="101">
        <v>21384</v>
      </c>
      <c r="H12" s="101">
        <v>67442</v>
      </c>
    </row>
    <row r="13" spans="3:8" ht="12.75">
      <c r="C13" s="40" t="s">
        <v>316</v>
      </c>
      <c r="D13" s="101">
        <v>94295</v>
      </c>
      <c r="E13" s="125">
        <v>94078</v>
      </c>
      <c r="F13" s="13" t="s">
        <v>317</v>
      </c>
      <c r="G13" s="101">
        <v>15458</v>
      </c>
      <c r="H13" s="101">
        <v>70061</v>
      </c>
    </row>
    <row r="14" spans="3:8" ht="12.75">
      <c r="C14" s="36" t="s">
        <v>318</v>
      </c>
      <c r="D14" s="127">
        <v>1946016</v>
      </c>
      <c r="E14" s="124">
        <v>1903384</v>
      </c>
      <c r="F14" s="13" t="s">
        <v>319</v>
      </c>
      <c r="G14" s="101">
        <v>5926</v>
      </c>
      <c r="H14" s="101">
        <v>-2619</v>
      </c>
    </row>
    <row r="15" spans="3:8" ht="12.75">
      <c r="C15" s="63" t="s">
        <v>320</v>
      </c>
      <c r="D15" s="104">
        <f>SUM(D10:D14)</f>
        <v>11118671</v>
      </c>
      <c r="E15" s="630">
        <f>SUM(E10:E14)</f>
        <v>10884331</v>
      </c>
      <c r="F15" s="68" t="s">
        <v>330</v>
      </c>
      <c r="G15" s="104">
        <f>SUM(G12:G12)</f>
        <v>21384</v>
      </c>
      <c r="H15" s="104">
        <f>SUM(H12:H12)</f>
        <v>67442</v>
      </c>
    </row>
    <row r="16" spans="3:8" ht="12.75">
      <c r="C16" s="39" t="s">
        <v>331</v>
      </c>
      <c r="D16" s="130">
        <v>5920</v>
      </c>
      <c r="E16" s="132">
        <v>2443</v>
      </c>
      <c r="F16" s="68" t="s">
        <v>332</v>
      </c>
      <c r="G16" s="104">
        <f>SUM(G15:G15)</f>
        <v>21384</v>
      </c>
      <c r="H16" s="104">
        <f>SUM(H15:H15)</f>
        <v>67442</v>
      </c>
    </row>
    <row r="17" spans="3:8" ht="12.75">
      <c r="C17" s="40" t="s">
        <v>333</v>
      </c>
      <c r="D17" s="101">
        <v>0</v>
      </c>
      <c r="E17" s="125"/>
      <c r="F17" s="13" t="s">
        <v>334</v>
      </c>
      <c r="G17" s="101">
        <v>1330390</v>
      </c>
      <c r="H17" s="101">
        <v>781207</v>
      </c>
    </row>
    <row r="18" spans="3:8" ht="12.75">
      <c r="C18" s="40" t="s">
        <v>335</v>
      </c>
      <c r="D18" s="101">
        <v>2690</v>
      </c>
      <c r="E18" s="125">
        <v>81731</v>
      </c>
      <c r="F18" s="68" t="s">
        <v>336</v>
      </c>
      <c r="G18" s="104">
        <f>SUM(G17:G17)</f>
        <v>1330390</v>
      </c>
      <c r="H18" s="104">
        <f>SUM(H17:H17)</f>
        <v>781207</v>
      </c>
    </row>
    <row r="19" spans="3:8" ht="12.75">
      <c r="C19" s="40" t="s">
        <v>337</v>
      </c>
      <c r="D19" s="101">
        <v>1969</v>
      </c>
      <c r="E19" s="125">
        <v>1969</v>
      </c>
      <c r="F19" s="13" t="s">
        <v>338</v>
      </c>
      <c r="G19" s="101">
        <v>144095</v>
      </c>
      <c r="H19" s="101">
        <v>54575</v>
      </c>
    </row>
    <row r="20" spans="3:8" ht="12.75">
      <c r="C20" s="40" t="s">
        <v>339</v>
      </c>
      <c r="D20" s="101">
        <v>88106</v>
      </c>
      <c r="E20" s="125"/>
      <c r="F20" s="13"/>
      <c r="G20" s="101"/>
      <c r="H20" s="101"/>
    </row>
    <row r="21" spans="3:8" ht="12.75">
      <c r="C21" s="63" t="s">
        <v>340</v>
      </c>
      <c r="D21" s="104">
        <f>SUM(D16:D20)</f>
        <v>98685</v>
      </c>
      <c r="E21" s="630">
        <f>SUM(E16:E20)</f>
        <v>86143</v>
      </c>
      <c r="F21" s="13" t="s">
        <v>342</v>
      </c>
      <c r="G21" s="101">
        <f>SUM(G23:G25)</f>
        <v>648769</v>
      </c>
      <c r="H21" s="101">
        <v>236645</v>
      </c>
    </row>
    <row r="22" spans="3:8" ht="12.75">
      <c r="C22" s="40" t="s">
        <v>341</v>
      </c>
      <c r="D22" s="101">
        <v>431363</v>
      </c>
      <c r="E22" s="125">
        <v>384084</v>
      </c>
      <c r="F22" s="415" t="s">
        <v>174</v>
      </c>
      <c r="H22" s="180">
        <v>8720</v>
      </c>
    </row>
    <row r="23" spans="3:8" ht="12.75">
      <c r="C23" s="40" t="s">
        <v>343</v>
      </c>
      <c r="D23" s="101">
        <v>0</v>
      </c>
      <c r="E23" s="125">
        <v>0</v>
      </c>
      <c r="F23" s="13" t="s">
        <v>344</v>
      </c>
      <c r="G23" s="101">
        <v>395171</v>
      </c>
      <c r="H23" s="101"/>
    </row>
    <row r="24" spans="3:8" ht="12.75">
      <c r="C24" s="63" t="s">
        <v>345</v>
      </c>
      <c r="D24" s="104">
        <f>SUM(D9,D15,D21,D22,D23)</f>
        <v>11649798</v>
      </c>
      <c r="E24" s="630">
        <f>SUM(E9,E15,E21,E22,E23)</f>
        <v>11356119</v>
      </c>
      <c r="F24" s="13" t="s">
        <v>346</v>
      </c>
      <c r="G24" s="101">
        <v>221107</v>
      </c>
      <c r="H24" s="101">
        <v>134194</v>
      </c>
    </row>
    <row r="25" spans="3:8" ht="12.75">
      <c r="C25" s="40" t="s">
        <v>347</v>
      </c>
      <c r="D25" s="101">
        <v>0</v>
      </c>
      <c r="E25" s="125">
        <v>0</v>
      </c>
      <c r="F25" s="13" t="s">
        <v>348</v>
      </c>
      <c r="G25" s="101">
        <v>32491</v>
      </c>
      <c r="H25" s="101">
        <v>93731</v>
      </c>
    </row>
    <row r="26" spans="3:8" ht="12.75">
      <c r="C26" s="63" t="s">
        <v>349</v>
      </c>
      <c r="D26" s="104">
        <f>SUM(D25:D25)</f>
        <v>0</v>
      </c>
      <c r="E26" s="630">
        <f>SUM(E25:E25)</f>
        <v>0</v>
      </c>
      <c r="F26" s="68" t="s">
        <v>350</v>
      </c>
      <c r="G26" s="104">
        <f>SUM(G19,G21)</f>
        <v>792864</v>
      </c>
      <c r="H26" s="104">
        <f>SUM(H19+H21)</f>
        <v>291220</v>
      </c>
    </row>
    <row r="27" spans="3:8" ht="12.75">
      <c r="C27" s="40" t="s">
        <v>351</v>
      </c>
      <c r="D27" s="383">
        <v>9550</v>
      </c>
      <c r="E27" s="534">
        <v>10343</v>
      </c>
      <c r="F27" s="13" t="s">
        <v>352</v>
      </c>
      <c r="G27" s="101">
        <v>5520</v>
      </c>
      <c r="H27" s="101">
        <v>3494</v>
      </c>
    </row>
    <row r="28" spans="3:8" ht="12.75">
      <c r="C28" s="40" t="s">
        <v>353</v>
      </c>
      <c r="D28" s="378">
        <v>80494</v>
      </c>
      <c r="E28" s="334">
        <v>90483</v>
      </c>
      <c r="F28" s="13" t="s">
        <v>354</v>
      </c>
      <c r="G28" s="101">
        <v>0</v>
      </c>
      <c r="H28" s="101">
        <v>23</v>
      </c>
    </row>
    <row r="29" spans="3:8" ht="12.75">
      <c r="C29" s="40" t="s">
        <v>355</v>
      </c>
      <c r="D29" s="378">
        <v>2484</v>
      </c>
      <c r="E29" s="334">
        <v>11356</v>
      </c>
      <c r="F29" s="13" t="s">
        <v>356</v>
      </c>
      <c r="G29" s="101">
        <v>0</v>
      </c>
      <c r="H29" s="101">
        <v>234</v>
      </c>
    </row>
    <row r="30" spans="3:8" ht="12.75">
      <c r="C30" s="40" t="s">
        <v>357</v>
      </c>
      <c r="D30" s="395">
        <v>76793</v>
      </c>
      <c r="E30" s="535">
        <v>85790</v>
      </c>
      <c r="F30" s="13" t="s">
        <v>358</v>
      </c>
      <c r="G30" s="101">
        <v>107</v>
      </c>
      <c r="H30" s="101">
        <v>373</v>
      </c>
    </row>
    <row r="31" spans="3:8" ht="12.75">
      <c r="C31" s="63" t="s">
        <v>359</v>
      </c>
      <c r="D31" s="104">
        <f>SUM(D27:D30)</f>
        <v>169321</v>
      </c>
      <c r="E31" s="630">
        <f>SUM(E27:E30)</f>
        <v>197972</v>
      </c>
      <c r="F31" s="13" t="s">
        <v>360</v>
      </c>
      <c r="G31" s="101">
        <v>101</v>
      </c>
      <c r="H31" s="101">
        <v>101</v>
      </c>
    </row>
    <row r="32" spans="3:8" ht="12.75">
      <c r="C32" s="437" t="s">
        <v>361</v>
      </c>
      <c r="D32" s="149"/>
      <c r="E32" s="123">
        <v>9727</v>
      </c>
      <c r="F32" s="68" t="s">
        <v>362</v>
      </c>
      <c r="G32" s="104">
        <v>5627</v>
      </c>
      <c r="H32" s="104">
        <v>4124</v>
      </c>
    </row>
    <row r="33" spans="3:8" ht="12.75">
      <c r="C33" s="40" t="s">
        <v>363</v>
      </c>
      <c r="D33" s="101">
        <v>10729</v>
      </c>
      <c r="E33" s="125">
        <v>21624</v>
      </c>
      <c r="F33" s="68" t="s">
        <v>364</v>
      </c>
      <c r="G33" s="104">
        <f>SUM(G18,G26,G32)</f>
        <v>2128881</v>
      </c>
      <c r="H33" s="104">
        <f>SUM(H18,H26,H32)</f>
        <v>1076551</v>
      </c>
    </row>
    <row r="34" spans="3:8" ht="12.75">
      <c r="C34" s="40" t="s">
        <v>365</v>
      </c>
      <c r="D34" s="101">
        <v>107</v>
      </c>
      <c r="E34" s="136">
        <v>373</v>
      </c>
      <c r="F34" s="67" t="s">
        <v>175</v>
      </c>
      <c r="G34" s="671"/>
      <c r="H34" s="671">
        <v>-5203</v>
      </c>
    </row>
    <row r="35" spans="3:8" ht="12.75">
      <c r="C35" s="63" t="s">
        <v>366</v>
      </c>
      <c r="D35" s="104">
        <f>SUM(D32:D34)</f>
        <v>10836</v>
      </c>
      <c r="E35" s="631">
        <f>SUM(E32:E34)</f>
        <v>31724</v>
      </c>
      <c r="F35" s="13"/>
      <c r="G35" s="101"/>
      <c r="H35" s="101"/>
    </row>
    <row r="36" spans="3:8" ht="12.75">
      <c r="C36" s="40" t="s">
        <v>367</v>
      </c>
      <c r="D36" s="101">
        <v>6860</v>
      </c>
      <c r="E36" s="136"/>
      <c r="F36" s="13"/>
      <c r="G36" s="101"/>
      <c r="H36" s="101"/>
    </row>
    <row r="37" spans="3:8" ht="12.75">
      <c r="C37" s="40" t="s">
        <v>368</v>
      </c>
      <c r="D37" s="101">
        <v>9315</v>
      </c>
      <c r="E37" s="136">
        <v>34639</v>
      </c>
      <c r="F37" s="13"/>
      <c r="G37" s="101"/>
      <c r="H37" s="101"/>
    </row>
    <row r="38" spans="3:8" ht="12.75">
      <c r="C38" s="40" t="s">
        <v>369</v>
      </c>
      <c r="D38" s="101">
        <v>0</v>
      </c>
      <c r="E38" s="136"/>
      <c r="F38" s="13"/>
      <c r="G38" s="101"/>
      <c r="H38" s="101"/>
    </row>
    <row r="39" spans="3:8" ht="12.75">
      <c r="C39" s="63" t="s">
        <v>370</v>
      </c>
      <c r="D39" s="104">
        <f>SUM(D36:D38)</f>
        <v>16175</v>
      </c>
      <c r="E39" s="631">
        <f>SUM(E36:E38)</f>
        <v>34639</v>
      </c>
      <c r="F39" s="13"/>
      <c r="G39" s="101"/>
      <c r="H39" s="101"/>
    </row>
    <row r="40" spans="3:8" ht="12.75">
      <c r="C40" s="63" t="s">
        <v>371</v>
      </c>
      <c r="D40" s="104">
        <f>SUM(D26,D31,D35,D39)</f>
        <v>196332</v>
      </c>
      <c r="E40" s="631">
        <f>SUM(E26,E31,E35,E39)</f>
        <v>264335</v>
      </c>
      <c r="F40" s="637"/>
      <c r="G40" s="637"/>
      <c r="H40" s="637"/>
    </row>
    <row r="41" spans="3:8" ht="12.75">
      <c r="C41" s="638" t="s">
        <v>372</v>
      </c>
      <c r="D41" s="102">
        <f>SUM(D24,D40)</f>
        <v>11846130</v>
      </c>
      <c r="E41" s="103">
        <f>SUM(E24,E40)</f>
        <v>11620454</v>
      </c>
      <c r="F41" s="14" t="s">
        <v>373</v>
      </c>
      <c r="G41" s="102">
        <f>SUM(G11,G16,G33)</f>
        <v>11846130</v>
      </c>
      <c r="H41" s="102">
        <f>SUM(H11,H16,H33,H34)</f>
        <v>11620454</v>
      </c>
    </row>
  </sheetData>
  <sheetProtection/>
  <mergeCells count="4">
    <mergeCell ref="F5:H5"/>
    <mergeCell ref="G6:H6"/>
    <mergeCell ref="D6:E6"/>
    <mergeCell ref="C3:H3"/>
  </mergeCells>
  <printOptions horizontalCentered="1"/>
  <pageMargins left="0.7480314960629921" right="0.7480314960629921" top="0.984251968503937" bottom="0.984251968503937" header="0.5118110236220472" footer="0.5118110236220472"/>
  <pageSetup firstPageNumber="57" useFirstPageNumber="1" horizontalDpi="600" verticalDpi="600" orientation="landscape" paperSize="9" scale="85" r:id="rId1"/>
  <headerFooter alignWithMargins="0">
    <oddFooter>&amp;C58.oldal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K49" sqref="K49"/>
    </sheetView>
  </sheetViews>
  <sheetFormatPr defaultColWidth="9.140625" defaultRowHeight="12.75"/>
  <cols>
    <col min="2" max="2" width="31.57421875" style="0" customWidth="1"/>
    <col min="3" max="3" width="15.421875" style="0" customWidth="1"/>
    <col min="4" max="4" width="10.8515625" style="0" bestFit="1" customWidth="1"/>
    <col min="5" max="5" width="12.28125" style="0" customWidth="1"/>
    <col min="6" max="6" width="9.421875" style="0" bestFit="1" customWidth="1"/>
    <col min="7" max="7" width="9.421875" style="0" customWidth="1"/>
    <col min="8" max="12" width="9.421875" style="0" bestFit="1" customWidth="1"/>
    <col min="13" max="14" width="10.8515625" style="0" bestFit="1" customWidth="1"/>
  </cols>
  <sheetData>
    <row r="1" spans="1:12" ht="15.7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"/>
      <c r="K1" s="5"/>
      <c r="L1" s="5"/>
    </row>
    <row r="2" spans="1:12" ht="15.75">
      <c r="A2" s="58"/>
      <c r="B2" s="58"/>
      <c r="C2" s="58"/>
      <c r="D2" s="58"/>
      <c r="E2" s="58"/>
      <c r="F2" s="58"/>
      <c r="G2" s="58"/>
      <c r="H2" s="58"/>
      <c r="I2" s="58"/>
      <c r="J2" s="5"/>
      <c r="K2" s="5"/>
      <c r="L2" s="5"/>
    </row>
    <row r="3" spans="1:12" ht="15.75">
      <c r="A3" s="58"/>
      <c r="B3" s="58"/>
      <c r="C3" s="58"/>
      <c r="D3" s="58"/>
      <c r="E3" s="58"/>
      <c r="F3" s="58"/>
      <c r="G3" s="58"/>
      <c r="H3" s="58"/>
      <c r="I3" s="58"/>
      <c r="J3" s="5"/>
      <c r="K3" s="5"/>
      <c r="L3" s="5"/>
    </row>
    <row r="4" spans="1:14" ht="15.75">
      <c r="A4" s="916" t="s">
        <v>325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4" ht="12.75">
      <c r="A7" s="885" t="s">
        <v>374</v>
      </c>
      <c r="B7" s="917" t="s">
        <v>375</v>
      </c>
      <c r="C7" s="653"/>
      <c r="D7" s="917" t="s">
        <v>376</v>
      </c>
      <c r="E7" s="847" t="s">
        <v>162</v>
      </c>
      <c r="F7" s="856" t="s">
        <v>681</v>
      </c>
      <c r="G7" s="856" t="s">
        <v>163</v>
      </c>
      <c r="H7" s="856" t="s">
        <v>379</v>
      </c>
      <c r="I7" s="856" t="s">
        <v>380</v>
      </c>
      <c r="J7" s="856" t="s">
        <v>381</v>
      </c>
      <c r="K7" s="956" t="s">
        <v>382</v>
      </c>
      <c r="L7" s="959" t="s">
        <v>383</v>
      </c>
      <c r="M7" s="953" t="s">
        <v>377</v>
      </c>
      <c r="N7" s="917" t="s">
        <v>438</v>
      </c>
    </row>
    <row r="8" spans="1:14" ht="12.75">
      <c r="A8" s="885"/>
      <c r="B8" s="917"/>
      <c r="C8" s="548" t="s">
        <v>378</v>
      </c>
      <c r="D8" s="917"/>
      <c r="E8" s="848"/>
      <c r="F8" s="950"/>
      <c r="G8" s="950"/>
      <c r="H8" s="950"/>
      <c r="I8" s="950"/>
      <c r="J8" s="950"/>
      <c r="K8" s="957"/>
      <c r="L8" s="960"/>
      <c r="M8" s="954"/>
      <c r="N8" s="917"/>
    </row>
    <row r="9" spans="1:14" ht="12.75">
      <c r="A9" s="952"/>
      <c r="B9" s="952"/>
      <c r="C9" s="654"/>
      <c r="D9" s="952"/>
      <c r="E9" s="849"/>
      <c r="F9" s="951"/>
      <c r="G9" s="951"/>
      <c r="H9" s="951"/>
      <c r="I9" s="951"/>
      <c r="J9" s="951"/>
      <c r="K9" s="958"/>
      <c r="L9" s="961"/>
      <c r="M9" s="955"/>
      <c r="N9" s="952"/>
    </row>
    <row r="10" spans="1:14" ht="12.75">
      <c r="A10" s="655" t="s">
        <v>384</v>
      </c>
      <c r="B10" s="650" t="s">
        <v>385</v>
      </c>
      <c r="C10" s="650" t="s">
        <v>386</v>
      </c>
      <c r="D10" s="656">
        <v>256000</v>
      </c>
      <c r="E10" s="656">
        <v>149856</v>
      </c>
      <c r="F10" s="656">
        <v>12488</v>
      </c>
      <c r="G10" s="656">
        <v>93656</v>
      </c>
      <c r="H10" s="656"/>
      <c r="I10" s="656"/>
      <c r="J10" s="656"/>
      <c r="K10" s="656"/>
      <c r="L10" s="656"/>
      <c r="M10" s="656">
        <v>0</v>
      </c>
      <c r="N10" s="656">
        <f aca="true" t="shared" si="0" ref="N10:N21">SUM(E10:M10)</f>
        <v>256000</v>
      </c>
    </row>
    <row r="11" spans="1:15" ht="12.75">
      <c r="A11" s="657" t="s">
        <v>387</v>
      </c>
      <c r="B11" s="650" t="s">
        <v>388</v>
      </c>
      <c r="C11" s="650" t="s">
        <v>389</v>
      </c>
      <c r="D11" s="658">
        <v>150000</v>
      </c>
      <c r="E11" s="658">
        <v>55217</v>
      </c>
      <c r="F11" s="658">
        <v>18300</v>
      </c>
      <c r="G11" s="658"/>
      <c r="H11" s="658">
        <v>14640</v>
      </c>
      <c r="I11" s="658">
        <v>14640</v>
      </c>
      <c r="J11" s="658">
        <v>14640</v>
      </c>
      <c r="K11" s="658">
        <v>14640</v>
      </c>
      <c r="L11" s="658">
        <v>14640</v>
      </c>
      <c r="M11" s="658">
        <v>3283</v>
      </c>
      <c r="N11" s="656">
        <f t="shared" si="0"/>
        <v>150000</v>
      </c>
      <c r="O11" s="155"/>
    </row>
    <row r="12" spans="1:15" ht="12.75">
      <c r="A12" s="655" t="s">
        <v>387</v>
      </c>
      <c r="B12" s="659" t="s">
        <v>390</v>
      </c>
      <c r="C12" s="650" t="s">
        <v>391</v>
      </c>
      <c r="D12" s="656">
        <v>60000</v>
      </c>
      <c r="E12" s="656">
        <v>20510</v>
      </c>
      <c r="F12" s="656">
        <v>7325</v>
      </c>
      <c r="G12" s="656"/>
      <c r="H12" s="656">
        <v>5860</v>
      </c>
      <c r="I12" s="656">
        <v>5860</v>
      </c>
      <c r="J12" s="656">
        <v>5860</v>
      </c>
      <c r="K12" s="656">
        <v>5860</v>
      </c>
      <c r="L12" s="656">
        <v>5860</v>
      </c>
      <c r="M12" s="656">
        <v>2865</v>
      </c>
      <c r="N12" s="656">
        <f t="shared" si="0"/>
        <v>60000</v>
      </c>
      <c r="O12" s="155"/>
    </row>
    <row r="13" spans="1:15" ht="12.75">
      <c r="A13" s="655" t="s">
        <v>387</v>
      </c>
      <c r="B13" s="659" t="s">
        <v>392</v>
      </c>
      <c r="C13" s="650" t="s">
        <v>393</v>
      </c>
      <c r="D13" s="656">
        <v>250000</v>
      </c>
      <c r="E13" s="656">
        <v>112463</v>
      </c>
      <c r="F13" s="656">
        <v>25863</v>
      </c>
      <c r="G13" s="656">
        <v>55014</v>
      </c>
      <c r="H13" s="656">
        <v>34484</v>
      </c>
      <c r="I13" s="656">
        <v>22176</v>
      </c>
      <c r="J13" s="656">
        <v>0</v>
      </c>
      <c r="K13" s="656"/>
      <c r="L13" s="656"/>
      <c r="M13" s="656"/>
      <c r="N13" s="656">
        <f t="shared" si="0"/>
        <v>250000</v>
      </c>
      <c r="O13" s="155"/>
    </row>
    <row r="14" spans="1:15" ht="12.75">
      <c r="A14" s="660" t="s">
        <v>394</v>
      </c>
      <c r="B14" s="659" t="s">
        <v>395</v>
      </c>
      <c r="C14" s="659" t="s">
        <v>396</v>
      </c>
      <c r="D14" s="661">
        <v>76000</v>
      </c>
      <c r="E14" s="661">
        <v>23745</v>
      </c>
      <c r="F14" s="661">
        <v>7915</v>
      </c>
      <c r="G14" s="661">
        <v>0</v>
      </c>
      <c r="H14" s="661">
        <v>6332</v>
      </c>
      <c r="I14" s="661">
        <v>6332</v>
      </c>
      <c r="J14" s="661">
        <v>6332</v>
      </c>
      <c r="K14" s="661">
        <v>6332</v>
      </c>
      <c r="L14" s="661">
        <v>6332</v>
      </c>
      <c r="M14" s="661">
        <v>12680</v>
      </c>
      <c r="N14" s="661">
        <f t="shared" si="0"/>
        <v>76000</v>
      </c>
      <c r="O14" s="155"/>
    </row>
    <row r="15" spans="1:15" ht="12.75">
      <c r="A15" s="660" t="s">
        <v>394</v>
      </c>
      <c r="B15" s="659" t="s">
        <v>397</v>
      </c>
      <c r="C15" s="659" t="s">
        <v>398</v>
      </c>
      <c r="D15" s="661">
        <v>65323</v>
      </c>
      <c r="E15" s="661">
        <v>14373</v>
      </c>
      <c r="F15" s="661">
        <v>6530</v>
      </c>
      <c r="G15" s="661">
        <v>0</v>
      </c>
      <c r="H15" s="661">
        <v>5226</v>
      </c>
      <c r="I15" s="661">
        <v>5226</v>
      </c>
      <c r="J15" s="661">
        <v>5226</v>
      </c>
      <c r="K15" s="661">
        <v>5226</v>
      </c>
      <c r="L15" s="661">
        <v>5226</v>
      </c>
      <c r="M15" s="661">
        <v>18290</v>
      </c>
      <c r="N15" s="661">
        <f t="shared" si="0"/>
        <v>65323</v>
      </c>
      <c r="O15" s="155"/>
    </row>
    <row r="16" spans="1:15" ht="12.75">
      <c r="A16" s="660" t="s">
        <v>394</v>
      </c>
      <c r="B16" s="659" t="s">
        <v>399</v>
      </c>
      <c r="C16" s="659" t="s">
        <v>400</v>
      </c>
      <c r="D16" s="661">
        <v>36642</v>
      </c>
      <c r="E16" s="661">
        <v>8061</v>
      </c>
      <c r="F16" s="661">
        <v>3664</v>
      </c>
      <c r="G16" s="661">
        <v>0</v>
      </c>
      <c r="H16" s="661">
        <v>2931</v>
      </c>
      <c r="I16" s="661">
        <v>2931</v>
      </c>
      <c r="J16" s="661">
        <v>2931</v>
      </c>
      <c r="K16" s="661">
        <v>2931</v>
      </c>
      <c r="L16" s="661">
        <v>2931</v>
      </c>
      <c r="M16" s="661">
        <v>10262</v>
      </c>
      <c r="N16" s="661">
        <f t="shared" si="0"/>
        <v>36642</v>
      </c>
      <c r="O16" s="155"/>
    </row>
    <row r="17" spans="1:15" ht="12.75">
      <c r="A17" s="660" t="s">
        <v>394</v>
      </c>
      <c r="B17" s="659" t="s">
        <v>401</v>
      </c>
      <c r="C17" s="659" t="s">
        <v>402</v>
      </c>
      <c r="D17" s="661">
        <v>264346</v>
      </c>
      <c r="E17" s="661">
        <v>66729</v>
      </c>
      <c r="F17" s="661">
        <v>22243</v>
      </c>
      <c r="G17" s="661">
        <v>0</v>
      </c>
      <c r="H17" s="661">
        <v>22243</v>
      </c>
      <c r="I17" s="661">
        <v>22243</v>
      </c>
      <c r="J17" s="661">
        <v>22243</v>
      </c>
      <c r="K17" s="661">
        <v>22243</v>
      </c>
      <c r="L17" s="661">
        <v>22243</v>
      </c>
      <c r="M17" s="661">
        <v>64159</v>
      </c>
      <c r="N17" s="661">
        <f t="shared" si="0"/>
        <v>264346</v>
      </c>
      <c r="O17" s="155"/>
    </row>
    <row r="18" spans="1:15" ht="12.75">
      <c r="A18" s="660" t="s">
        <v>403</v>
      </c>
      <c r="B18" s="659" t="s">
        <v>404</v>
      </c>
      <c r="C18" s="662" t="s">
        <v>405</v>
      </c>
      <c r="D18" s="661">
        <v>121167</v>
      </c>
      <c r="E18" s="661">
        <v>5102</v>
      </c>
      <c r="F18" s="661">
        <v>12755</v>
      </c>
      <c r="G18" s="661"/>
      <c r="H18" s="661">
        <v>10204</v>
      </c>
      <c r="I18" s="661">
        <v>10204</v>
      </c>
      <c r="J18" s="661">
        <v>10204</v>
      </c>
      <c r="K18" s="661">
        <v>10204</v>
      </c>
      <c r="L18" s="661">
        <v>10204</v>
      </c>
      <c r="M18" s="661">
        <v>52290</v>
      </c>
      <c r="N18" s="661">
        <f t="shared" si="0"/>
        <v>121167</v>
      </c>
      <c r="O18" s="155"/>
    </row>
    <row r="19" spans="1:15" ht="12.75">
      <c r="A19" s="660" t="s">
        <v>406</v>
      </c>
      <c r="B19" s="659" t="s">
        <v>407</v>
      </c>
      <c r="C19" s="659" t="s">
        <v>408</v>
      </c>
      <c r="D19" s="661">
        <v>605191</v>
      </c>
      <c r="E19" s="661">
        <v>0</v>
      </c>
      <c r="F19" s="661">
        <v>52784</v>
      </c>
      <c r="G19" s="661">
        <v>249825</v>
      </c>
      <c r="H19" s="661">
        <v>27507</v>
      </c>
      <c r="I19" s="661">
        <v>27507</v>
      </c>
      <c r="J19" s="661">
        <v>27507</v>
      </c>
      <c r="K19" s="661">
        <v>27507</v>
      </c>
      <c r="L19" s="661">
        <v>27507</v>
      </c>
      <c r="M19" s="661">
        <v>165047</v>
      </c>
      <c r="N19" s="661">
        <f t="shared" si="0"/>
        <v>605191</v>
      </c>
      <c r="O19" s="155"/>
    </row>
    <row r="20" spans="1:15" ht="12.75">
      <c r="A20" s="660" t="s">
        <v>409</v>
      </c>
      <c r="B20" s="659" t="s">
        <v>410</v>
      </c>
      <c r="C20" s="659" t="s">
        <v>411</v>
      </c>
      <c r="D20" s="661">
        <v>59787</v>
      </c>
      <c r="E20" s="661"/>
      <c r="F20" s="661">
        <v>1224</v>
      </c>
      <c r="G20" s="661">
        <v>58563</v>
      </c>
      <c r="H20" s="661"/>
      <c r="I20" s="661"/>
      <c r="J20" s="661"/>
      <c r="K20" s="661"/>
      <c r="L20" s="661"/>
      <c r="M20" s="661"/>
      <c r="N20" s="661">
        <f t="shared" si="0"/>
        <v>59787</v>
      </c>
      <c r="O20" s="155"/>
    </row>
    <row r="21" spans="1:15" ht="12.75">
      <c r="A21" s="660" t="s">
        <v>409</v>
      </c>
      <c r="B21" s="659" t="s">
        <v>395</v>
      </c>
      <c r="C21" s="659" t="s">
        <v>412</v>
      </c>
      <c r="D21" s="661">
        <v>57534</v>
      </c>
      <c r="E21" s="661"/>
      <c r="F21" s="661">
        <v>2384</v>
      </c>
      <c r="G21" s="661"/>
      <c r="H21" s="661">
        <v>4767</v>
      </c>
      <c r="I21" s="661">
        <v>4767</v>
      </c>
      <c r="J21" s="661">
        <v>4767</v>
      </c>
      <c r="K21" s="661">
        <v>4767</v>
      </c>
      <c r="L21" s="661">
        <v>4767</v>
      </c>
      <c r="M21" s="661">
        <v>31315</v>
      </c>
      <c r="N21" s="661">
        <f t="shared" si="0"/>
        <v>57534</v>
      </c>
      <c r="O21" s="155"/>
    </row>
    <row r="22" spans="1:14" ht="12.75">
      <c r="A22" s="425"/>
      <c r="B22" s="641" t="s">
        <v>438</v>
      </c>
      <c r="C22" s="641"/>
      <c r="D22" s="343">
        <f>SUM(D10:D21)</f>
        <v>2001990</v>
      </c>
      <c r="E22" s="343">
        <f>SUM(E10:E21)</f>
        <v>456056</v>
      </c>
      <c r="F22" s="343">
        <f>SUM(F10:F21)</f>
        <v>173475</v>
      </c>
      <c r="G22" s="343">
        <f>SUM(G10:G21)</f>
        <v>457058</v>
      </c>
      <c r="H22" s="343">
        <f aca="true" t="shared" si="1" ref="H22:N22">SUM(H10:H21)</f>
        <v>134194</v>
      </c>
      <c r="I22" s="343">
        <f t="shared" si="1"/>
        <v>121886</v>
      </c>
      <c r="J22" s="343">
        <f t="shared" si="1"/>
        <v>99710</v>
      </c>
      <c r="K22" s="343">
        <f t="shared" si="1"/>
        <v>99710</v>
      </c>
      <c r="L22" s="343">
        <f t="shared" si="1"/>
        <v>99710</v>
      </c>
      <c r="M22" s="343">
        <f t="shared" si="1"/>
        <v>360191</v>
      </c>
      <c r="N22" s="343">
        <f t="shared" si="1"/>
        <v>2001990</v>
      </c>
    </row>
    <row r="25" ht="12.75">
      <c r="J25" s="155"/>
    </row>
  </sheetData>
  <sheetProtection/>
  <mergeCells count="14">
    <mergeCell ref="A4:N4"/>
    <mergeCell ref="A7:A9"/>
    <mergeCell ref="B7:B9"/>
    <mergeCell ref="D7:D9"/>
    <mergeCell ref="E7:E9"/>
    <mergeCell ref="M7:M9"/>
    <mergeCell ref="N7:N9"/>
    <mergeCell ref="K7:K9"/>
    <mergeCell ref="L7:L9"/>
    <mergeCell ref="F7:F9"/>
    <mergeCell ref="G7:G9"/>
    <mergeCell ref="H7:H9"/>
    <mergeCell ref="I7:I9"/>
    <mergeCell ref="J7:J9"/>
  </mergeCells>
  <printOptions horizontalCentered="1"/>
  <pageMargins left="0.7480314960629921" right="0.7480314960629921" top="0.984251968503937" bottom="0.984251968503937" header="0.5118110236220472" footer="0.5118110236220472"/>
  <pageSetup firstPageNumber="58" useFirstPageNumber="1" horizontalDpi="600" verticalDpi="600" orientation="landscape" paperSize="9" scale="76" r:id="rId1"/>
  <headerFooter alignWithMargins="0">
    <oddFooter>&amp;C60.oldal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1">
      <selection activeCell="C31" sqref="C31"/>
    </sheetView>
  </sheetViews>
  <sheetFormatPr defaultColWidth="9.140625" defaultRowHeight="12.75"/>
  <cols>
    <col min="1" max="1" width="5.140625" style="0" customWidth="1"/>
    <col min="2" max="2" width="28.57421875" style="0" customWidth="1"/>
    <col min="3" max="3" width="14.140625" style="0" customWidth="1"/>
    <col min="4" max="4" width="13.00390625" style="0" customWidth="1"/>
    <col min="5" max="5" width="16.57421875" style="0" customWidth="1"/>
  </cols>
  <sheetData>
    <row r="1" spans="1:5" ht="15.75">
      <c r="A1" s="915" t="s">
        <v>34</v>
      </c>
      <c r="B1" s="872"/>
      <c r="C1" s="872"/>
      <c r="D1" s="872"/>
      <c r="E1" s="872"/>
    </row>
    <row r="2" spans="2:5" ht="14.25">
      <c r="B2" s="632"/>
      <c r="C2" s="632"/>
      <c r="D2" s="632"/>
      <c r="E2" s="632"/>
    </row>
    <row r="3" spans="2:5" ht="15">
      <c r="B3" s="946" t="s">
        <v>326</v>
      </c>
      <c r="C3" s="872"/>
      <c r="D3" s="872"/>
      <c r="E3" s="872"/>
    </row>
    <row r="4" spans="2:5" ht="15">
      <c r="B4" s="946" t="s">
        <v>413</v>
      </c>
      <c r="C4" s="872"/>
      <c r="D4" s="872"/>
      <c r="E4" s="872"/>
    </row>
    <row r="5" spans="2:5" ht="15.75">
      <c r="B5" s="5"/>
      <c r="C5" s="59"/>
      <c r="D5" s="5"/>
      <c r="E5" s="5"/>
    </row>
    <row r="6" spans="1:5" ht="12.75">
      <c r="A6" s="330"/>
      <c r="B6" s="330"/>
      <c r="C6" s="914" t="s">
        <v>1012</v>
      </c>
      <c r="D6" s="962"/>
      <c r="E6" s="962"/>
    </row>
    <row r="7" spans="1:5" ht="24">
      <c r="A7" s="345"/>
      <c r="B7" s="618" t="s">
        <v>436</v>
      </c>
      <c r="C7" s="619" t="s">
        <v>414</v>
      </c>
      <c r="D7" s="619" t="s">
        <v>415</v>
      </c>
      <c r="E7" s="619" t="s">
        <v>416</v>
      </c>
    </row>
    <row r="8" spans="1:5" ht="12.75">
      <c r="A8" s="345" t="s">
        <v>440</v>
      </c>
      <c r="B8" s="618" t="s">
        <v>276</v>
      </c>
      <c r="C8" s="619"/>
      <c r="D8" s="619"/>
      <c r="E8" s="619"/>
    </row>
    <row r="9" spans="1:5" ht="12.75">
      <c r="A9" s="345"/>
      <c r="B9" s="821" t="s">
        <v>417</v>
      </c>
      <c r="C9" s="822">
        <v>80259</v>
      </c>
      <c r="D9" s="822">
        <v>8897</v>
      </c>
      <c r="E9" s="822">
        <f>SUM(C9:D9)</f>
        <v>89156</v>
      </c>
    </row>
    <row r="10" spans="1:5" ht="12.75">
      <c r="A10" s="345"/>
      <c r="B10" s="821" t="s">
        <v>418</v>
      </c>
      <c r="C10" s="822">
        <v>1383</v>
      </c>
      <c r="D10" s="822">
        <v>1319</v>
      </c>
      <c r="E10" s="822">
        <f>SUM(C10:D10)</f>
        <v>2702</v>
      </c>
    </row>
    <row r="11" spans="1:5" ht="12.75">
      <c r="A11" s="345" t="s">
        <v>441</v>
      </c>
      <c r="B11" s="548" t="s">
        <v>496</v>
      </c>
      <c r="C11" s="822"/>
      <c r="D11" s="822"/>
      <c r="E11" s="822"/>
    </row>
    <row r="12" spans="1:5" ht="12.75">
      <c r="A12" s="345"/>
      <c r="B12" s="821" t="s">
        <v>419</v>
      </c>
      <c r="C12" s="822">
        <v>88</v>
      </c>
      <c r="D12" s="822">
        <v>1140</v>
      </c>
      <c r="E12" s="822">
        <f>SUM(C12:D12)</f>
        <v>1228</v>
      </c>
    </row>
    <row r="13" spans="1:5" ht="12.75">
      <c r="A13" s="345"/>
      <c r="B13" s="823" t="s">
        <v>438</v>
      </c>
      <c r="C13" s="343">
        <f>SUM(C9:C12)</f>
        <v>81730</v>
      </c>
      <c r="D13" s="343">
        <f>SUM(D9:D12)</f>
        <v>11356</v>
      </c>
      <c r="E13" s="515">
        <f>SUM(C13:D13)</f>
        <v>93086</v>
      </c>
    </row>
  </sheetData>
  <sheetProtection/>
  <mergeCells count="4">
    <mergeCell ref="B3:E3"/>
    <mergeCell ref="B4:E4"/>
    <mergeCell ref="A1:E1"/>
    <mergeCell ref="C6:E6"/>
  </mergeCells>
  <printOptions horizontalCentered="1"/>
  <pageMargins left="0.7480314960629921" right="0.7480314960629921" top="0.984251968503937" bottom="0.984251968503937" header="0.5118110236220472" footer="0.5118110236220472"/>
  <pageSetup firstPageNumber="59" useFirstPageNumber="1" horizontalDpi="600" verticalDpi="600" orientation="portrait" paperSize="9" r:id="rId1"/>
  <headerFooter alignWithMargins="0">
    <oddFooter>&amp;C61.oldal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60" zoomScalePageLayoutView="0" workbookViewId="0" topLeftCell="A1">
      <selection activeCell="E32" sqref="E32"/>
    </sheetView>
  </sheetViews>
  <sheetFormatPr defaultColWidth="9.140625" defaultRowHeight="12.75"/>
  <cols>
    <col min="1" max="1" width="28.00390625" style="0" customWidth="1"/>
    <col min="2" max="2" width="12.8515625" style="0" customWidth="1"/>
    <col min="3" max="3" width="11.140625" style="0" customWidth="1"/>
    <col min="4" max="4" width="10.140625" style="0" customWidth="1"/>
    <col min="5" max="5" width="11.28125" style="0" customWidth="1"/>
    <col min="6" max="6" width="11.00390625" style="0" customWidth="1"/>
  </cols>
  <sheetData>
    <row r="1" spans="1:6" ht="15.75">
      <c r="A1" s="58" t="s">
        <v>35</v>
      </c>
      <c r="B1" s="542"/>
      <c r="C1" s="632"/>
      <c r="D1" s="632"/>
      <c r="E1" s="632"/>
      <c r="F1" s="5"/>
    </row>
    <row r="2" spans="1:6" ht="14.25">
      <c r="A2" s="632"/>
      <c r="B2" s="632"/>
      <c r="C2" s="632"/>
      <c r="D2" s="632"/>
      <c r="E2" s="632"/>
      <c r="F2" s="5"/>
    </row>
    <row r="3" spans="1:6" ht="15">
      <c r="A3" s="946" t="s">
        <v>420</v>
      </c>
      <c r="B3" s="872"/>
      <c r="C3" s="872"/>
      <c r="D3" s="872"/>
      <c r="E3" s="872"/>
      <c r="F3" s="872"/>
    </row>
    <row r="4" spans="1:6" ht="15">
      <c r="A4" s="946" t="s">
        <v>421</v>
      </c>
      <c r="B4" s="872"/>
      <c r="C4" s="872"/>
      <c r="D4" s="872"/>
      <c r="E4" s="872"/>
      <c r="F4" s="872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884" t="s">
        <v>1012</v>
      </c>
      <c r="E6" s="884"/>
      <c r="F6" s="884"/>
    </row>
    <row r="7" spans="1:6" ht="12.75">
      <c r="A7" s="639" t="s">
        <v>436</v>
      </c>
      <c r="B7" s="640" t="s">
        <v>681</v>
      </c>
      <c r="C7" s="640" t="s">
        <v>379</v>
      </c>
      <c r="D7" s="640" t="s">
        <v>380</v>
      </c>
      <c r="E7" s="640" t="s">
        <v>327</v>
      </c>
      <c r="F7" s="639" t="s">
        <v>438</v>
      </c>
    </row>
    <row r="8" spans="1:6" ht="12.75">
      <c r="A8" s="55" t="s">
        <v>465</v>
      </c>
      <c r="B8" s="151">
        <v>630803</v>
      </c>
      <c r="C8" s="151">
        <v>134194</v>
      </c>
      <c r="D8" s="151">
        <v>121886</v>
      </c>
      <c r="E8" s="151">
        <v>659321</v>
      </c>
      <c r="F8" s="151">
        <f>SUM(B8:E8)</f>
        <v>1546204</v>
      </c>
    </row>
    <row r="9" spans="1:6" ht="12.75">
      <c r="A9" s="55" t="s">
        <v>422</v>
      </c>
      <c r="B9" s="151">
        <v>57150</v>
      </c>
      <c r="C9" s="151">
        <v>66498</v>
      </c>
      <c r="D9" s="151">
        <v>53659</v>
      </c>
      <c r="E9" s="151">
        <v>173362</v>
      </c>
      <c r="F9" s="151">
        <f>SUM(B9:E9)</f>
        <v>350669</v>
      </c>
    </row>
    <row r="10" spans="1:6" ht="12.75">
      <c r="A10" s="68" t="s">
        <v>423</v>
      </c>
      <c r="B10" s="104">
        <f>SUM(B8:B9)</f>
        <v>687953</v>
      </c>
      <c r="C10" s="104">
        <f>SUM(C8:C9)</f>
        <v>200692</v>
      </c>
      <c r="D10" s="104">
        <f>SUM(D8:D9)</f>
        <v>175545</v>
      </c>
      <c r="E10" s="104">
        <f>SUM(E8:E9)</f>
        <v>832683</v>
      </c>
      <c r="F10" s="104">
        <f>SUM(F8:F9)</f>
        <v>1896873</v>
      </c>
    </row>
  </sheetData>
  <sheetProtection/>
  <mergeCells count="3">
    <mergeCell ref="A3:F3"/>
    <mergeCell ref="A4:F4"/>
    <mergeCell ref="D6:F6"/>
  </mergeCells>
  <printOptions horizontalCentered="1"/>
  <pageMargins left="0.7480314960629921" right="0.7480314960629921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&amp;C62.oldal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9.8515625" style="0" customWidth="1"/>
    <col min="2" max="2" width="49.7109375" style="0" customWidth="1"/>
    <col min="3" max="3" width="14.00390625" style="0" customWidth="1"/>
  </cols>
  <sheetData>
    <row r="1" spans="1:3" ht="15.75">
      <c r="A1" s="4" t="s">
        <v>36</v>
      </c>
      <c r="B1" s="624"/>
      <c r="C1" s="624"/>
    </row>
    <row r="2" spans="1:3" ht="15">
      <c r="A2" s="642"/>
      <c r="B2" s="624"/>
      <c r="C2" s="624"/>
    </row>
    <row r="3" spans="1:3" ht="14.25">
      <c r="A3" s="624"/>
      <c r="B3" s="624"/>
      <c r="C3" s="624"/>
    </row>
    <row r="4" spans="1:3" ht="15">
      <c r="A4" s="643"/>
      <c r="B4" s="644" t="s">
        <v>424</v>
      </c>
      <c r="C4" s="643"/>
    </row>
    <row r="5" spans="1:3" ht="15">
      <c r="A5" s="643"/>
      <c r="B5" s="644" t="s">
        <v>425</v>
      </c>
      <c r="C5" s="643"/>
    </row>
    <row r="6" spans="1:3" ht="15.75">
      <c r="A6" s="5"/>
      <c r="B6" s="6"/>
      <c r="C6" s="5"/>
    </row>
    <row r="7" spans="1:3" ht="12.75">
      <c r="A7" s="5"/>
      <c r="B7" s="5"/>
      <c r="C7" s="5"/>
    </row>
    <row r="8" spans="1:3" ht="12.75">
      <c r="A8" s="5"/>
      <c r="B8" s="884" t="s">
        <v>1012</v>
      </c>
      <c r="C8" s="886"/>
    </row>
    <row r="9" spans="1:3" ht="12.75">
      <c r="A9" s="965" t="s">
        <v>436</v>
      </c>
      <c r="B9" s="966"/>
      <c r="C9" s="548" t="s">
        <v>438</v>
      </c>
    </row>
    <row r="10" spans="1:3" ht="29.25" customHeight="1" thickBot="1">
      <c r="A10" s="665" t="s">
        <v>266</v>
      </c>
      <c r="B10" s="663" t="s">
        <v>426</v>
      </c>
      <c r="C10" s="843">
        <v>5881</v>
      </c>
    </row>
    <row r="11" spans="1:3" ht="29.25" customHeight="1" thickTop="1">
      <c r="A11" s="666" t="s">
        <v>427</v>
      </c>
      <c r="B11" s="664" t="s">
        <v>428</v>
      </c>
      <c r="C11" s="842">
        <v>40756</v>
      </c>
    </row>
    <row r="12" spans="1:3" ht="24" customHeight="1">
      <c r="A12" s="667" t="s">
        <v>328</v>
      </c>
      <c r="B12" s="645" t="s">
        <v>93</v>
      </c>
      <c r="C12" s="646">
        <v>27051</v>
      </c>
    </row>
    <row r="13" spans="1:3" ht="24" customHeight="1">
      <c r="A13" s="668" t="s">
        <v>329</v>
      </c>
      <c r="B13" s="647" t="s">
        <v>429</v>
      </c>
      <c r="C13" s="648">
        <v>476</v>
      </c>
    </row>
    <row r="14" spans="1:3" ht="24" customHeight="1">
      <c r="A14" s="668" t="s">
        <v>430</v>
      </c>
      <c r="B14" s="647" t="s">
        <v>431</v>
      </c>
      <c r="C14" s="648">
        <v>11311</v>
      </c>
    </row>
    <row r="15" spans="1:3" ht="57" customHeight="1">
      <c r="A15" s="668" t="s">
        <v>432</v>
      </c>
      <c r="B15" s="647" t="s">
        <v>433</v>
      </c>
      <c r="C15" s="648">
        <v>328</v>
      </c>
    </row>
    <row r="16" spans="1:3" ht="20.25" customHeight="1">
      <c r="A16" s="963" t="s">
        <v>657</v>
      </c>
      <c r="B16" s="964"/>
      <c r="C16" s="649">
        <f>SUM(C10:C14)</f>
        <v>85475</v>
      </c>
    </row>
  </sheetData>
  <sheetProtection/>
  <mergeCells count="3">
    <mergeCell ref="B8:C8"/>
    <mergeCell ref="A16:B16"/>
    <mergeCell ref="A9:B9"/>
  </mergeCells>
  <printOptions horizontalCentered="1"/>
  <pageMargins left="0.7480314960629921" right="0.7480314960629921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Footer>&amp;C63.oldal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01"/>
  <sheetViews>
    <sheetView view="pageBreakPreview" zoomScale="120" zoomScaleNormal="120" zoomScaleSheetLayoutView="120" zoomScalePageLayoutView="0" workbookViewId="0" topLeftCell="A1">
      <selection activeCell="B6" sqref="B6"/>
    </sheetView>
  </sheetViews>
  <sheetFormatPr defaultColWidth="9.140625" defaultRowHeight="12.75"/>
  <cols>
    <col min="1" max="1" width="42.421875" style="0" customWidth="1"/>
    <col min="2" max="2" width="8.57421875" style="186" customWidth="1"/>
    <col min="3" max="3" width="14.281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0" width="11.28125" style="0" customWidth="1"/>
    <col min="11" max="11" width="9.57421875" style="0" customWidth="1"/>
    <col min="12" max="12" width="8.8515625" style="0" customWidth="1"/>
    <col min="13" max="13" width="8.7109375" style="0" customWidth="1"/>
    <col min="14" max="14" width="8.57421875" style="0" customWidth="1"/>
    <col min="15" max="15" width="9.28125" style="0" customWidth="1"/>
    <col min="16" max="16" width="9.57421875" style="0" customWidth="1"/>
    <col min="17" max="17" width="9.00390625" style="330" customWidth="1"/>
  </cols>
  <sheetData>
    <row r="1" spans="1:16" ht="15.75">
      <c r="A1" s="4" t="s">
        <v>7</v>
      </c>
      <c r="B1" s="46"/>
      <c r="C1" s="4"/>
      <c r="D1" s="4"/>
      <c r="E1" s="4"/>
      <c r="F1" s="4"/>
      <c r="G1" s="46"/>
      <c r="H1" s="46"/>
      <c r="I1" s="46"/>
      <c r="J1" s="46"/>
      <c r="K1" s="46"/>
      <c r="L1" s="46"/>
      <c r="M1" s="46"/>
      <c r="N1" s="46"/>
      <c r="O1" s="46"/>
      <c r="P1" s="229"/>
    </row>
    <row r="2" spans="1:16" ht="15.75">
      <c r="A2" s="4"/>
      <c r="B2" s="46"/>
      <c r="C2" s="4"/>
      <c r="D2" s="4"/>
      <c r="E2" s="4"/>
      <c r="F2" s="4"/>
      <c r="G2" s="46"/>
      <c r="H2" s="46"/>
      <c r="I2" s="46"/>
      <c r="J2" s="46"/>
      <c r="K2" s="46"/>
      <c r="L2" s="46"/>
      <c r="M2" s="46"/>
      <c r="N2" s="46"/>
      <c r="O2" s="46"/>
      <c r="P2" s="229"/>
    </row>
    <row r="3" spans="1:17" ht="15.75">
      <c r="A3" s="875" t="s">
        <v>696</v>
      </c>
      <c r="B3" s="875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72"/>
    </row>
    <row r="4" spans="1:17" ht="15.75">
      <c r="A4" s="875" t="s">
        <v>1017</v>
      </c>
      <c r="B4" s="875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72"/>
    </row>
    <row r="5" spans="1:17" ht="15.75">
      <c r="A5" s="875" t="s">
        <v>434</v>
      </c>
      <c r="B5" s="875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72"/>
    </row>
    <row r="6" spans="1:17" s="186" customFormat="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884" t="s">
        <v>1012</v>
      </c>
      <c r="N6" s="886"/>
      <c r="O6" s="886"/>
      <c r="P6" s="886"/>
      <c r="Q6" s="886"/>
    </row>
    <row r="7" spans="1:17" s="186" customFormat="1" ht="12.75">
      <c r="A7" s="29" t="s">
        <v>471</v>
      </c>
      <c r="B7" s="191"/>
      <c r="C7" s="18" t="s">
        <v>519</v>
      </c>
      <c r="D7" s="29" t="s">
        <v>474</v>
      </c>
      <c r="E7" s="29" t="s">
        <v>437</v>
      </c>
      <c r="F7" s="29" t="s">
        <v>474</v>
      </c>
      <c r="G7" s="29" t="s">
        <v>475</v>
      </c>
      <c r="H7" s="29" t="s">
        <v>476</v>
      </c>
      <c r="I7" s="29" t="s">
        <v>477</v>
      </c>
      <c r="J7" s="890" t="s">
        <v>682</v>
      </c>
      <c r="K7" s="891"/>
      <c r="L7" s="7" t="s">
        <v>565</v>
      </c>
      <c r="M7" s="7" t="s">
        <v>639</v>
      </c>
      <c r="N7" s="7" t="s">
        <v>642</v>
      </c>
      <c r="O7" s="7" t="s">
        <v>520</v>
      </c>
      <c r="P7" s="7" t="s">
        <v>479</v>
      </c>
      <c r="Q7" s="885" t="s">
        <v>1015</v>
      </c>
    </row>
    <row r="8" spans="1:17" s="186" customFormat="1" ht="12.75">
      <c r="A8" s="30" t="s">
        <v>480</v>
      </c>
      <c r="B8" s="52"/>
      <c r="C8" s="22" t="s">
        <v>481</v>
      </c>
      <c r="D8" s="30" t="s">
        <v>486</v>
      </c>
      <c r="E8" s="30" t="s">
        <v>521</v>
      </c>
      <c r="F8" s="30" t="s">
        <v>484</v>
      </c>
      <c r="G8" s="30" t="s">
        <v>522</v>
      </c>
      <c r="H8" s="30" t="s">
        <v>486</v>
      </c>
      <c r="I8" s="30" t="s">
        <v>523</v>
      </c>
      <c r="J8" s="892"/>
      <c r="K8" s="893"/>
      <c r="L8" s="21" t="s">
        <v>566</v>
      </c>
      <c r="M8" s="21" t="s">
        <v>640</v>
      </c>
      <c r="N8" s="21" t="s">
        <v>643</v>
      </c>
      <c r="O8" s="21" t="s">
        <v>524</v>
      </c>
      <c r="P8" s="21" t="s">
        <v>490</v>
      </c>
      <c r="Q8" s="885"/>
    </row>
    <row r="9" spans="1:17" s="186" customFormat="1" ht="12.75">
      <c r="A9" s="31"/>
      <c r="B9" s="53"/>
      <c r="C9" s="24" t="s">
        <v>491</v>
      </c>
      <c r="D9" s="31" t="s">
        <v>488</v>
      </c>
      <c r="E9" s="31" t="s">
        <v>493</v>
      </c>
      <c r="F9" s="31" t="s">
        <v>494</v>
      </c>
      <c r="G9" s="31" t="s">
        <v>493</v>
      </c>
      <c r="H9" s="31" t="s">
        <v>488</v>
      </c>
      <c r="I9" s="31" t="s">
        <v>525</v>
      </c>
      <c r="J9" s="218" t="s">
        <v>923</v>
      </c>
      <c r="K9" s="218" t="s">
        <v>683</v>
      </c>
      <c r="L9" s="9" t="s">
        <v>567</v>
      </c>
      <c r="M9" s="9" t="s">
        <v>641</v>
      </c>
      <c r="N9" s="9" t="s">
        <v>526</v>
      </c>
      <c r="O9" s="9" t="s">
        <v>526</v>
      </c>
      <c r="P9" s="9" t="s">
        <v>493</v>
      </c>
      <c r="Q9" s="885"/>
    </row>
    <row r="10" spans="1:17" s="186" customFormat="1" ht="12.75">
      <c r="A10" s="29" t="s">
        <v>440</v>
      </c>
      <c r="B10" s="191"/>
      <c r="C10" s="18" t="s">
        <v>441</v>
      </c>
      <c r="D10" s="7" t="s">
        <v>442</v>
      </c>
      <c r="E10" s="18" t="s">
        <v>443</v>
      </c>
      <c r="F10" s="7" t="s">
        <v>444</v>
      </c>
      <c r="G10" s="18" t="s">
        <v>445</v>
      </c>
      <c r="H10" s="7" t="s">
        <v>447</v>
      </c>
      <c r="I10" s="18" t="s">
        <v>448</v>
      </c>
      <c r="J10" s="888" t="s">
        <v>449</v>
      </c>
      <c r="K10" s="866"/>
      <c r="L10" s="7" t="s">
        <v>450</v>
      </c>
      <c r="M10" s="10" t="s">
        <v>451</v>
      </c>
      <c r="N10" s="21" t="s">
        <v>452</v>
      </c>
      <c r="O10" s="21" t="s">
        <v>454</v>
      </c>
      <c r="P10" s="62" t="s">
        <v>644</v>
      </c>
      <c r="Q10" s="331" t="s">
        <v>1018</v>
      </c>
    </row>
    <row r="11" spans="1:17" s="186" customFormat="1" ht="12.75">
      <c r="A11" s="248" t="s">
        <v>699</v>
      </c>
      <c r="B11" s="723" t="s">
        <v>996</v>
      </c>
      <c r="C11" s="130"/>
      <c r="D11" s="738"/>
      <c r="E11" s="745"/>
      <c r="F11" s="738"/>
      <c r="G11" s="130"/>
      <c r="H11" s="738"/>
      <c r="I11" s="130"/>
      <c r="J11" s="738"/>
      <c r="K11" s="130"/>
      <c r="L11" s="738"/>
      <c r="M11" s="130"/>
      <c r="N11" s="738"/>
      <c r="O11" s="130"/>
      <c r="P11" s="738"/>
      <c r="Q11" s="339"/>
    </row>
    <row r="12" spans="1:17" s="186" customFormat="1" ht="12.75">
      <c r="A12" s="322" t="s">
        <v>1019</v>
      </c>
      <c r="B12" s="724"/>
      <c r="C12" s="734">
        <f>SUM(D12:P12)</f>
        <v>0</v>
      </c>
      <c r="D12" s="715">
        <v>0</v>
      </c>
      <c r="E12" s="734">
        <v>0</v>
      </c>
      <c r="F12" s="715">
        <v>0</v>
      </c>
      <c r="G12" s="734">
        <v>0</v>
      </c>
      <c r="H12" s="715">
        <v>0</v>
      </c>
      <c r="I12" s="734">
        <v>0</v>
      </c>
      <c r="J12" s="715">
        <v>0</v>
      </c>
      <c r="K12" s="734">
        <v>0</v>
      </c>
      <c r="L12" s="715">
        <v>0</v>
      </c>
      <c r="M12" s="734">
        <v>0</v>
      </c>
      <c r="N12" s="715">
        <v>0</v>
      </c>
      <c r="O12" s="734">
        <v>0</v>
      </c>
      <c r="P12" s="715">
        <v>0</v>
      </c>
      <c r="Q12" s="340"/>
    </row>
    <row r="13" spans="1:17" s="186" customFormat="1" ht="12.75">
      <c r="A13" s="273" t="s">
        <v>1020</v>
      </c>
      <c r="B13" s="725"/>
      <c r="C13" s="734">
        <f>SUM(D13:P13)</f>
        <v>2623</v>
      </c>
      <c r="D13" s="715">
        <v>0</v>
      </c>
      <c r="E13" s="734">
        <v>2623</v>
      </c>
      <c r="F13" s="715">
        <v>0</v>
      </c>
      <c r="G13" s="734">
        <v>0</v>
      </c>
      <c r="H13" s="715">
        <v>0</v>
      </c>
      <c r="I13" s="734">
        <v>0</v>
      </c>
      <c r="J13" s="715">
        <v>0</v>
      </c>
      <c r="K13" s="734">
        <v>0</v>
      </c>
      <c r="L13" s="715">
        <v>0</v>
      </c>
      <c r="M13" s="734">
        <v>0</v>
      </c>
      <c r="N13" s="715">
        <v>0</v>
      </c>
      <c r="O13" s="734">
        <v>0</v>
      </c>
      <c r="P13" s="715">
        <v>0</v>
      </c>
      <c r="Q13" s="340"/>
    </row>
    <row r="14" spans="1:17" s="186" customFormat="1" ht="12.75">
      <c r="A14" s="273" t="s">
        <v>1009</v>
      </c>
      <c r="B14" s="726"/>
      <c r="C14" s="734">
        <f>SUM(D14:Q14)</f>
        <v>2623</v>
      </c>
      <c r="D14" s="715">
        <v>0</v>
      </c>
      <c r="E14" s="734">
        <v>2623</v>
      </c>
      <c r="F14" s="715">
        <v>0</v>
      </c>
      <c r="G14" s="734">
        <v>0</v>
      </c>
      <c r="H14" s="715">
        <v>0</v>
      </c>
      <c r="I14" s="734">
        <v>0</v>
      </c>
      <c r="J14" s="715">
        <v>0</v>
      </c>
      <c r="K14" s="734">
        <v>0</v>
      </c>
      <c r="L14" s="715">
        <v>0</v>
      </c>
      <c r="M14" s="734">
        <v>0</v>
      </c>
      <c r="N14" s="715">
        <v>0</v>
      </c>
      <c r="O14" s="734">
        <v>0</v>
      </c>
      <c r="P14" s="715">
        <v>0</v>
      </c>
      <c r="Q14" s="378">
        <v>0</v>
      </c>
    </row>
    <row r="15" spans="1:17" s="186" customFormat="1" ht="12.75">
      <c r="A15" s="323" t="s">
        <v>1010</v>
      </c>
      <c r="B15" s="727"/>
      <c r="C15" s="293">
        <f>(C$14/C$13)*100</f>
        <v>100</v>
      </c>
      <c r="D15" s="739">
        <v>0</v>
      </c>
      <c r="E15" s="293">
        <f>(E$14/E$13)*100</f>
        <v>100</v>
      </c>
      <c r="F15" s="739">
        <v>0</v>
      </c>
      <c r="G15" s="293">
        <v>0</v>
      </c>
      <c r="H15" s="739">
        <v>0</v>
      </c>
      <c r="I15" s="293">
        <v>0</v>
      </c>
      <c r="J15" s="739">
        <v>0</v>
      </c>
      <c r="K15" s="293">
        <v>0</v>
      </c>
      <c r="L15" s="739">
        <v>0</v>
      </c>
      <c r="M15" s="293">
        <v>0</v>
      </c>
      <c r="N15" s="739">
        <v>0</v>
      </c>
      <c r="O15" s="293">
        <v>0</v>
      </c>
      <c r="P15" s="739">
        <v>0</v>
      </c>
      <c r="Q15" s="449">
        <v>0</v>
      </c>
    </row>
    <row r="16" spans="1:17" s="186" customFormat="1" ht="12.75">
      <c r="A16" s="35" t="s">
        <v>700</v>
      </c>
      <c r="B16" s="728" t="s">
        <v>996</v>
      </c>
      <c r="C16" s="130"/>
      <c r="D16" s="738"/>
      <c r="E16" s="130"/>
      <c r="F16" s="738"/>
      <c r="G16" s="130"/>
      <c r="H16" s="738"/>
      <c r="I16" s="130"/>
      <c r="J16" s="738"/>
      <c r="K16" s="130"/>
      <c r="L16" s="738"/>
      <c r="M16" s="130"/>
      <c r="N16" s="738"/>
      <c r="O16" s="130"/>
      <c r="P16" s="738"/>
      <c r="Q16" s="339"/>
    </row>
    <row r="17" spans="1:17" s="186" customFormat="1" ht="12.75">
      <c r="A17" s="322" t="s">
        <v>1019</v>
      </c>
      <c r="B17" s="724"/>
      <c r="C17" s="734">
        <f>SUM(D17:P17)</f>
        <v>0</v>
      </c>
      <c r="D17" s="715">
        <v>0</v>
      </c>
      <c r="E17" s="734">
        <v>0</v>
      </c>
      <c r="F17" s="715">
        <v>0</v>
      </c>
      <c r="G17" s="734">
        <v>0</v>
      </c>
      <c r="H17" s="715">
        <v>0</v>
      </c>
      <c r="I17" s="734">
        <v>0</v>
      </c>
      <c r="J17" s="715">
        <v>0</v>
      </c>
      <c r="K17" s="734">
        <v>0</v>
      </c>
      <c r="L17" s="715">
        <v>0</v>
      </c>
      <c r="M17" s="734">
        <v>0</v>
      </c>
      <c r="N17" s="715">
        <v>0</v>
      </c>
      <c r="O17" s="734">
        <v>0</v>
      </c>
      <c r="P17" s="715">
        <v>0</v>
      </c>
      <c r="Q17" s="340"/>
    </row>
    <row r="18" spans="1:17" s="186" customFormat="1" ht="12.75">
      <c r="A18" s="273" t="s">
        <v>1020</v>
      </c>
      <c r="B18" s="725"/>
      <c r="C18" s="101">
        <f>SUM(D18:P18)</f>
        <v>0</v>
      </c>
      <c r="D18" s="715">
        <v>0</v>
      </c>
      <c r="E18" s="734">
        <v>0</v>
      </c>
      <c r="F18" s="715">
        <v>0</v>
      </c>
      <c r="G18" s="734">
        <v>0</v>
      </c>
      <c r="H18" s="715">
        <v>0</v>
      </c>
      <c r="I18" s="734">
        <v>0</v>
      </c>
      <c r="J18" s="715">
        <v>0</v>
      </c>
      <c r="K18" s="734">
        <v>0</v>
      </c>
      <c r="L18" s="715">
        <v>0</v>
      </c>
      <c r="M18" s="734">
        <v>0</v>
      </c>
      <c r="N18" s="715">
        <v>0</v>
      </c>
      <c r="O18" s="734">
        <v>0</v>
      </c>
      <c r="P18" s="715">
        <v>0</v>
      </c>
      <c r="Q18" s="340"/>
    </row>
    <row r="19" spans="1:17" s="186" customFormat="1" ht="12.75">
      <c r="A19" s="273" t="s">
        <v>1009</v>
      </c>
      <c r="B19" s="726"/>
      <c r="C19" s="734">
        <f>SUM(D19:Q19)</f>
        <v>11</v>
      </c>
      <c r="D19" s="715">
        <v>0</v>
      </c>
      <c r="E19" s="734">
        <v>11</v>
      </c>
      <c r="F19" s="715">
        <v>0</v>
      </c>
      <c r="G19" s="734">
        <v>0</v>
      </c>
      <c r="H19" s="715">
        <v>0</v>
      </c>
      <c r="I19" s="734">
        <v>0</v>
      </c>
      <c r="J19" s="715">
        <v>0</v>
      </c>
      <c r="K19" s="734">
        <v>0</v>
      </c>
      <c r="L19" s="715">
        <v>0</v>
      </c>
      <c r="M19" s="734">
        <v>0</v>
      </c>
      <c r="N19" s="715">
        <v>0</v>
      </c>
      <c r="O19" s="734">
        <v>0</v>
      </c>
      <c r="P19" s="715">
        <v>0</v>
      </c>
      <c r="Q19" s="378">
        <v>0</v>
      </c>
    </row>
    <row r="20" spans="1:17" s="186" customFormat="1" ht="12.75">
      <c r="A20" s="323" t="s">
        <v>1010</v>
      </c>
      <c r="B20" s="727"/>
      <c r="C20" s="127">
        <v>0</v>
      </c>
      <c r="D20" s="740">
        <v>0</v>
      </c>
      <c r="E20" s="127">
        <v>0</v>
      </c>
      <c r="F20" s="740">
        <v>0</v>
      </c>
      <c r="G20" s="127">
        <v>0</v>
      </c>
      <c r="H20" s="740">
        <v>0</v>
      </c>
      <c r="I20" s="127">
        <v>0</v>
      </c>
      <c r="J20" s="740">
        <v>0</v>
      </c>
      <c r="K20" s="127">
        <v>0</v>
      </c>
      <c r="L20" s="740">
        <v>0</v>
      </c>
      <c r="M20" s="127">
        <v>0</v>
      </c>
      <c r="N20" s="740">
        <v>0</v>
      </c>
      <c r="O20" s="127">
        <v>0</v>
      </c>
      <c r="P20" s="740">
        <v>0</v>
      </c>
      <c r="Q20" s="395">
        <v>0</v>
      </c>
    </row>
    <row r="21" spans="1:17" s="186" customFormat="1" ht="12.75">
      <c r="A21" s="35" t="s">
        <v>701</v>
      </c>
      <c r="B21" s="728" t="s">
        <v>996</v>
      </c>
      <c r="C21" s="130"/>
      <c r="D21" s="738"/>
      <c r="E21" s="130"/>
      <c r="F21" s="738"/>
      <c r="G21" s="130"/>
      <c r="H21" s="738"/>
      <c r="I21" s="130"/>
      <c r="J21" s="738"/>
      <c r="K21" s="130"/>
      <c r="L21" s="738"/>
      <c r="M21" s="130"/>
      <c r="N21" s="738"/>
      <c r="O21" s="130"/>
      <c r="P21" s="738"/>
      <c r="Q21" s="339"/>
    </row>
    <row r="22" spans="1:17" s="186" customFormat="1" ht="12.75">
      <c r="A22" s="322" t="s">
        <v>1019</v>
      </c>
      <c r="B22" s="724"/>
      <c r="C22" s="734">
        <f>SUM(D22:P22)</f>
        <v>25263</v>
      </c>
      <c r="D22" s="715">
        <v>0</v>
      </c>
      <c r="E22" s="734">
        <v>0</v>
      </c>
      <c r="F22" s="715">
        <v>0</v>
      </c>
      <c r="G22" s="734">
        <v>0</v>
      </c>
      <c r="H22" s="715">
        <v>0</v>
      </c>
      <c r="I22" s="734">
        <v>0</v>
      </c>
      <c r="J22" s="747"/>
      <c r="K22" s="734">
        <v>25263</v>
      </c>
      <c r="L22" s="715">
        <v>0</v>
      </c>
      <c r="M22" s="734">
        <v>0</v>
      </c>
      <c r="N22" s="715">
        <v>0</v>
      </c>
      <c r="O22" s="734">
        <v>0</v>
      </c>
      <c r="P22" s="715">
        <v>0</v>
      </c>
      <c r="Q22" s="340"/>
    </row>
    <row r="23" spans="1:17" s="186" customFormat="1" ht="12.75">
      <c r="A23" s="273" t="s">
        <v>1020</v>
      </c>
      <c r="B23" s="725"/>
      <c r="C23" s="101">
        <f>SUM(D23:P23)</f>
        <v>25263</v>
      </c>
      <c r="D23" s="715">
        <v>0</v>
      </c>
      <c r="E23" s="734">
        <v>0</v>
      </c>
      <c r="F23" s="715">
        <v>0</v>
      </c>
      <c r="G23" s="734">
        <v>0</v>
      </c>
      <c r="H23" s="715">
        <v>0</v>
      </c>
      <c r="I23" s="734">
        <v>0</v>
      </c>
      <c r="J23" s="747"/>
      <c r="K23" s="734">
        <v>25263</v>
      </c>
      <c r="L23" s="715">
        <v>0</v>
      </c>
      <c r="M23" s="734">
        <v>0</v>
      </c>
      <c r="N23" s="715">
        <v>0</v>
      </c>
      <c r="O23" s="734">
        <v>0</v>
      </c>
      <c r="P23" s="715">
        <v>0</v>
      </c>
      <c r="Q23" s="340"/>
    </row>
    <row r="24" spans="1:17" s="186" customFormat="1" ht="12.75">
      <c r="A24" s="273" t="s">
        <v>1009</v>
      </c>
      <c r="B24" s="726"/>
      <c r="C24" s="734">
        <f>SUM(D24:Q24)</f>
        <v>0</v>
      </c>
      <c r="D24" s="715">
        <v>0</v>
      </c>
      <c r="E24" s="734">
        <v>0</v>
      </c>
      <c r="F24" s="715">
        <v>0</v>
      </c>
      <c r="G24" s="734">
        <v>0</v>
      </c>
      <c r="H24" s="715">
        <v>0</v>
      </c>
      <c r="I24" s="734">
        <v>0</v>
      </c>
      <c r="J24" s="715">
        <v>0</v>
      </c>
      <c r="K24" s="734">
        <v>0</v>
      </c>
      <c r="L24" s="715">
        <v>0</v>
      </c>
      <c r="M24" s="734">
        <v>0</v>
      </c>
      <c r="N24" s="715">
        <v>0</v>
      </c>
      <c r="O24" s="734">
        <v>0</v>
      </c>
      <c r="P24" s="715">
        <v>0</v>
      </c>
      <c r="Q24" s="378">
        <v>0</v>
      </c>
    </row>
    <row r="25" spans="1:17" s="186" customFormat="1" ht="12.75">
      <c r="A25" s="323" t="s">
        <v>1010</v>
      </c>
      <c r="B25" s="727"/>
      <c r="C25" s="127">
        <f>(C$24/C$23)*100</f>
        <v>0</v>
      </c>
      <c r="D25" s="740">
        <v>0</v>
      </c>
      <c r="E25" s="127">
        <v>0</v>
      </c>
      <c r="F25" s="740">
        <v>0</v>
      </c>
      <c r="G25" s="127">
        <v>0</v>
      </c>
      <c r="H25" s="740">
        <v>0</v>
      </c>
      <c r="I25" s="127">
        <v>0</v>
      </c>
      <c r="J25" s="740">
        <v>0</v>
      </c>
      <c r="K25" s="127">
        <v>0</v>
      </c>
      <c r="L25" s="740">
        <v>0</v>
      </c>
      <c r="M25" s="127">
        <v>0</v>
      </c>
      <c r="N25" s="740">
        <v>0</v>
      </c>
      <c r="O25" s="127">
        <v>0</v>
      </c>
      <c r="P25" s="740">
        <v>0</v>
      </c>
      <c r="Q25" s="127">
        <v>0</v>
      </c>
    </row>
    <row r="26" spans="1:17" s="186" customFormat="1" ht="12.75">
      <c r="A26" s="35" t="s">
        <v>777</v>
      </c>
      <c r="B26" s="728" t="s">
        <v>996</v>
      </c>
      <c r="C26" s="130"/>
      <c r="D26" s="738"/>
      <c r="E26" s="130"/>
      <c r="F26" s="738"/>
      <c r="G26" s="130"/>
      <c r="H26" s="738"/>
      <c r="I26" s="130"/>
      <c r="J26" s="738"/>
      <c r="K26" s="130"/>
      <c r="L26" s="738"/>
      <c r="M26" s="130"/>
      <c r="N26" s="738"/>
      <c r="O26" s="130"/>
      <c r="P26" s="738"/>
      <c r="Q26" s="339"/>
    </row>
    <row r="27" spans="1:17" s="186" customFormat="1" ht="12.75">
      <c r="A27" s="322" t="s">
        <v>1019</v>
      </c>
      <c r="B27" s="724"/>
      <c r="C27" s="734">
        <f>SUM(D27:P27)</f>
        <v>0</v>
      </c>
      <c r="D27" s="715">
        <v>0</v>
      </c>
      <c r="E27" s="734">
        <v>0</v>
      </c>
      <c r="F27" s="715">
        <v>0</v>
      </c>
      <c r="G27" s="734">
        <v>0</v>
      </c>
      <c r="H27" s="715">
        <v>0</v>
      </c>
      <c r="I27" s="734">
        <v>0</v>
      </c>
      <c r="J27" s="715">
        <v>0</v>
      </c>
      <c r="K27" s="734">
        <v>0</v>
      </c>
      <c r="L27" s="715">
        <v>0</v>
      </c>
      <c r="M27" s="734">
        <v>0</v>
      </c>
      <c r="N27" s="715">
        <v>0</v>
      </c>
      <c r="O27" s="734">
        <v>0</v>
      </c>
      <c r="P27" s="715">
        <v>0</v>
      </c>
      <c r="Q27" s="340"/>
    </row>
    <row r="28" spans="1:17" s="186" customFormat="1" ht="12.75">
      <c r="A28" s="273" t="s">
        <v>1020</v>
      </c>
      <c r="B28" s="725"/>
      <c r="C28" s="734">
        <f>SUM(D28:P28)</f>
        <v>0</v>
      </c>
      <c r="D28" s="715">
        <v>0</v>
      </c>
      <c r="E28" s="734">
        <v>0</v>
      </c>
      <c r="F28" s="715">
        <v>0</v>
      </c>
      <c r="G28" s="734">
        <v>0</v>
      </c>
      <c r="H28" s="715">
        <v>0</v>
      </c>
      <c r="I28" s="734">
        <v>0</v>
      </c>
      <c r="J28" s="715">
        <v>0</v>
      </c>
      <c r="K28" s="734">
        <v>0</v>
      </c>
      <c r="L28" s="715">
        <v>0</v>
      </c>
      <c r="M28" s="734">
        <v>0</v>
      </c>
      <c r="N28" s="715">
        <v>0</v>
      </c>
      <c r="O28" s="734">
        <v>0</v>
      </c>
      <c r="P28" s="715">
        <v>0</v>
      </c>
      <c r="Q28" s="340"/>
    </row>
    <row r="29" spans="1:17" s="186" customFormat="1" ht="12.75">
      <c r="A29" s="273" t="s">
        <v>1009</v>
      </c>
      <c r="B29" s="726"/>
      <c r="C29" s="734">
        <f>SUM(D29:Q29)</f>
        <v>0</v>
      </c>
      <c r="D29" s="715">
        <v>0</v>
      </c>
      <c r="E29" s="734">
        <v>0</v>
      </c>
      <c r="F29" s="715">
        <v>0</v>
      </c>
      <c r="G29" s="734">
        <v>0</v>
      </c>
      <c r="H29" s="715">
        <v>0</v>
      </c>
      <c r="I29" s="734">
        <v>0</v>
      </c>
      <c r="J29" s="715">
        <v>0</v>
      </c>
      <c r="K29" s="734">
        <v>0</v>
      </c>
      <c r="L29" s="715">
        <v>0</v>
      </c>
      <c r="M29" s="734">
        <v>0</v>
      </c>
      <c r="N29" s="715">
        <v>0</v>
      </c>
      <c r="O29" s="734">
        <v>0</v>
      </c>
      <c r="P29" s="715">
        <v>0</v>
      </c>
      <c r="Q29" s="378">
        <v>0</v>
      </c>
    </row>
    <row r="30" spans="1:17" s="186" customFormat="1" ht="12.75">
      <c r="A30" s="323" t="s">
        <v>1010</v>
      </c>
      <c r="B30" s="727"/>
      <c r="C30" s="127">
        <v>0</v>
      </c>
      <c r="D30" s="740">
        <v>0</v>
      </c>
      <c r="E30" s="127">
        <v>0</v>
      </c>
      <c r="F30" s="740">
        <v>0</v>
      </c>
      <c r="G30" s="127">
        <v>0</v>
      </c>
      <c r="H30" s="740">
        <v>0</v>
      </c>
      <c r="I30" s="127">
        <v>0</v>
      </c>
      <c r="J30" s="740">
        <v>0</v>
      </c>
      <c r="K30" s="127">
        <v>0</v>
      </c>
      <c r="L30" s="740">
        <v>0</v>
      </c>
      <c r="M30" s="127">
        <v>0</v>
      </c>
      <c r="N30" s="740">
        <v>0</v>
      </c>
      <c r="O30" s="127">
        <v>0</v>
      </c>
      <c r="P30" s="740">
        <v>0</v>
      </c>
      <c r="Q30" s="127">
        <v>0</v>
      </c>
    </row>
    <row r="31" spans="1:17" s="186" customFormat="1" ht="12.75">
      <c r="A31" s="35" t="s">
        <v>808</v>
      </c>
      <c r="B31" s="728" t="s">
        <v>996</v>
      </c>
      <c r="C31" s="130"/>
      <c r="D31" s="738"/>
      <c r="E31" s="130"/>
      <c r="F31" s="738"/>
      <c r="G31" s="130"/>
      <c r="H31" s="738"/>
      <c r="I31" s="130"/>
      <c r="J31" s="738"/>
      <c r="K31" s="130"/>
      <c r="L31" s="738"/>
      <c r="M31" s="130"/>
      <c r="N31" s="738"/>
      <c r="O31" s="130"/>
      <c r="P31" s="738"/>
      <c r="Q31" s="339"/>
    </row>
    <row r="32" spans="1:17" s="186" customFormat="1" ht="12.75">
      <c r="A32" s="322" t="s">
        <v>1019</v>
      </c>
      <c r="B32" s="724"/>
      <c r="C32" s="734">
        <f>SUM(D32:P32)</f>
        <v>54495</v>
      </c>
      <c r="D32" s="715">
        <v>0</v>
      </c>
      <c r="E32" s="734">
        <v>6473</v>
      </c>
      <c r="F32" s="715">
        <v>48022</v>
      </c>
      <c r="G32" s="734">
        <v>0</v>
      </c>
      <c r="H32" s="715">
        <v>0</v>
      </c>
      <c r="I32" s="734">
        <v>0</v>
      </c>
      <c r="J32" s="715">
        <v>0</v>
      </c>
      <c r="K32" s="734">
        <v>0</v>
      </c>
      <c r="L32" s="715">
        <v>0</v>
      </c>
      <c r="M32" s="734">
        <v>0</v>
      </c>
      <c r="N32" s="715">
        <v>0</v>
      </c>
      <c r="O32" s="734">
        <v>0</v>
      </c>
      <c r="P32" s="715">
        <v>0</v>
      </c>
      <c r="Q32" s="340"/>
    </row>
    <row r="33" spans="1:17" s="186" customFormat="1" ht="12.75">
      <c r="A33" s="273" t="s">
        <v>1020</v>
      </c>
      <c r="B33" s="725"/>
      <c r="C33" s="734">
        <v>50247</v>
      </c>
      <c r="D33" s="715">
        <v>0</v>
      </c>
      <c r="E33" s="101">
        <v>50247</v>
      </c>
      <c r="F33" s="715">
        <v>0</v>
      </c>
      <c r="G33" s="101">
        <v>0</v>
      </c>
      <c r="H33" s="715">
        <v>0</v>
      </c>
      <c r="I33" s="101">
        <v>0</v>
      </c>
      <c r="J33" s="715">
        <v>0</v>
      </c>
      <c r="K33" s="101">
        <v>0</v>
      </c>
      <c r="L33" s="715">
        <v>0</v>
      </c>
      <c r="M33" s="101">
        <v>0</v>
      </c>
      <c r="N33" s="715">
        <v>0</v>
      </c>
      <c r="O33" s="101">
        <v>0</v>
      </c>
      <c r="P33" s="715">
        <v>0</v>
      </c>
      <c r="Q33" s="337">
        <v>0</v>
      </c>
    </row>
    <row r="34" spans="1:17" s="186" customFormat="1" ht="12.75">
      <c r="A34" s="273" t="s">
        <v>1009</v>
      </c>
      <c r="B34" s="726"/>
      <c r="C34" s="734">
        <f>SUM(D34:Q34)</f>
        <v>50246</v>
      </c>
      <c r="D34" s="715">
        <v>0</v>
      </c>
      <c r="E34" s="734">
        <v>50246</v>
      </c>
      <c r="F34" s="715">
        <v>0</v>
      </c>
      <c r="G34" s="734">
        <v>0</v>
      </c>
      <c r="H34" s="715">
        <v>0</v>
      </c>
      <c r="I34" s="734">
        <v>0</v>
      </c>
      <c r="J34" s="715">
        <v>0</v>
      </c>
      <c r="K34" s="734">
        <v>0</v>
      </c>
      <c r="L34" s="715">
        <v>0</v>
      </c>
      <c r="M34" s="734">
        <v>0</v>
      </c>
      <c r="N34" s="715">
        <v>0</v>
      </c>
      <c r="O34" s="734">
        <v>0</v>
      </c>
      <c r="P34" s="715">
        <v>0</v>
      </c>
      <c r="Q34" s="378">
        <v>0</v>
      </c>
    </row>
    <row r="35" spans="1:17" s="186" customFormat="1" ht="12.75">
      <c r="A35" s="323" t="s">
        <v>1010</v>
      </c>
      <c r="B35" s="727"/>
      <c r="C35" s="293">
        <f>(C$34/C$33)*100</f>
        <v>99.99800983143273</v>
      </c>
      <c r="D35" s="739">
        <v>0</v>
      </c>
      <c r="E35" s="293">
        <f>(E$34/E$33)*100</f>
        <v>99.99800983143273</v>
      </c>
      <c r="F35" s="739">
        <v>0</v>
      </c>
      <c r="G35" s="293">
        <v>0</v>
      </c>
      <c r="H35" s="739">
        <v>0</v>
      </c>
      <c r="I35" s="293">
        <v>0</v>
      </c>
      <c r="J35" s="739">
        <v>0</v>
      </c>
      <c r="K35" s="293">
        <v>0</v>
      </c>
      <c r="L35" s="739">
        <v>0</v>
      </c>
      <c r="M35" s="293">
        <v>0</v>
      </c>
      <c r="N35" s="739">
        <v>0</v>
      </c>
      <c r="O35" s="293">
        <v>0</v>
      </c>
      <c r="P35" s="739">
        <v>0</v>
      </c>
      <c r="Q35" s="293">
        <v>0</v>
      </c>
    </row>
    <row r="36" spans="1:17" s="163" customFormat="1" ht="12.75">
      <c r="A36" s="35" t="s">
        <v>809</v>
      </c>
      <c r="B36" s="728" t="s">
        <v>996</v>
      </c>
      <c r="C36" s="130"/>
      <c r="D36" s="738"/>
      <c r="E36" s="130"/>
      <c r="F36" s="738"/>
      <c r="G36" s="130"/>
      <c r="H36" s="738"/>
      <c r="I36" s="130"/>
      <c r="J36" s="738"/>
      <c r="K36" s="130"/>
      <c r="L36" s="738"/>
      <c r="M36" s="130"/>
      <c r="N36" s="738"/>
      <c r="O36" s="130"/>
      <c r="P36" s="738"/>
      <c r="Q36" s="339"/>
    </row>
    <row r="37" spans="1:17" s="163" customFormat="1" ht="12.75">
      <c r="A37" s="322" t="s">
        <v>1019</v>
      </c>
      <c r="B37" s="724"/>
      <c r="C37" s="734">
        <f>SUM(D37:P37)</f>
        <v>41870</v>
      </c>
      <c r="D37" s="715">
        <v>0</v>
      </c>
      <c r="E37" s="734">
        <v>26300</v>
      </c>
      <c r="F37" s="715">
        <v>15570</v>
      </c>
      <c r="G37" s="734">
        <v>0</v>
      </c>
      <c r="H37" s="715">
        <v>0</v>
      </c>
      <c r="I37" s="734">
        <v>0</v>
      </c>
      <c r="J37" s="715">
        <v>0</v>
      </c>
      <c r="K37" s="734">
        <v>0</v>
      </c>
      <c r="L37" s="715">
        <v>0</v>
      </c>
      <c r="M37" s="734">
        <v>0</v>
      </c>
      <c r="N37" s="715">
        <v>0</v>
      </c>
      <c r="O37" s="734">
        <v>0</v>
      </c>
      <c r="P37" s="715">
        <v>0</v>
      </c>
      <c r="Q37" s="340"/>
    </row>
    <row r="38" spans="1:17" s="163" customFormat="1" ht="12.75">
      <c r="A38" s="273" t="s">
        <v>1020</v>
      </c>
      <c r="B38" s="725"/>
      <c r="C38" s="734">
        <v>32387</v>
      </c>
      <c r="D38" s="715">
        <v>0</v>
      </c>
      <c r="E38" s="734">
        <v>32387</v>
      </c>
      <c r="F38" s="715">
        <v>0</v>
      </c>
      <c r="G38" s="734">
        <v>0</v>
      </c>
      <c r="H38" s="715">
        <v>0</v>
      </c>
      <c r="I38" s="734">
        <v>0</v>
      </c>
      <c r="J38" s="715">
        <v>0</v>
      </c>
      <c r="K38" s="734">
        <v>0</v>
      </c>
      <c r="L38" s="715">
        <v>0</v>
      </c>
      <c r="M38" s="734">
        <v>0</v>
      </c>
      <c r="N38" s="715">
        <v>0</v>
      </c>
      <c r="O38" s="734">
        <v>0</v>
      </c>
      <c r="P38" s="715">
        <v>0</v>
      </c>
      <c r="Q38" s="340"/>
    </row>
    <row r="39" spans="1:17" s="163" customFormat="1" ht="12.75">
      <c r="A39" s="273" t="s">
        <v>1009</v>
      </c>
      <c r="B39" s="726"/>
      <c r="C39" s="734">
        <f>SUM(D39:Q39)</f>
        <v>32386</v>
      </c>
      <c r="D39" s="715">
        <v>0</v>
      </c>
      <c r="E39" s="734">
        <v>32386</v>
      </c>
      <c r="F39" s="715">
        <v>0</v>
      </c>
      <c r="G39" s="734">
        <v>0</v>
      </c>
      <c r="H39" s="715">
        <v>0</v>
      </c>
      <c r="I39" s="734">
        <v>0</v>
      </c>
      <c r="J39" s="715">
        <v>0</v>
      </c>
      <c r="K39" s="734">
        <v>0</v>
      </c>
      <c r="L39" s="715">
        <v>0</v>
      </c>
      <c r="M39" s="734">
        <v>0</v>
      </c>
      <c r="N39" s="715">
        <v>0</v>
      </c>
      <c r="O39" s="734">
        <v>0</v>
      </c>
      <c r="P39" s="715">
        <v>0</v>
      </c>
      <c r="Q39" s="378">
        <v>0</v>
      </c>
    </row>
    <row r="40" spans="1:17" s="163" customFormat="1" ht="12.75">
      <c r="A40" s="323" t="s">
        <v>1010</v>
      </c>
      <c r="B40" s="727"/>
      <c r="C40" s="293">
        <f>(C$39/C$38)*100</f>
        <v>99.99691234137154</v>
      </c>
      <c r="D40" s="739">
        <v>0</v>
      </c>
      <c r="E40" s="293">
        <f>(E$39/E$38)*100</f>
        <v>99.99691234137154</v>
      </c>
      <c r="F40" s="739">
        <v>0</v>
      </c>
      <c r="G40" s="293">
        <v>0</v>
      </c>
      <c r="H40" s="739">
        <v>0</v>
      </c>
      <c r="I40" s="293">
        <v>0</v>
      </c>
      <c r="J40" s="739">
        <v>0</v>
      </c>
      <c r="K40" s="293">
        <v>0</v>
      </c>
      <c r="L40" s="739">
        <v>0</v>
      </c>
      <c r="M40" s="293">
        <v>0</v>
      </c>
      <c r="N40" s="739">
        <v>0</v>
      </c>
      <c r="O40" s="293">
        <v>0</v>
      </c>
      <c r="P40" s="739">
        <v>0</v>
      </c>
      <c r="Q40" s="293">
        <v>0</v>
      </c>
    </row>
    <row r="41" spans="1:17" s="163" customFormat="1" ht="12.75">
      <c r="A41" s="35" t="s">
        <v>1021</v>
      </c>
      <c r="B41" s="728" t="s">
        <v>997</v>
      </c>
      <c r="C41" s="130"/>
      <c r="D41" s="738"/>
      <c r="E41" s="130"/>
      <c r="F41" s="738"/>
      <c r="G41" s="130"/>
      <c r="H41" s="738"/>
      <c r="I41" s="130"/>
      <c r="J41" s="738"/>
      <c r="K41" s="130"/>
      <c r="L41" s="738"/>
      <c r="M41" s="130"/>
      <c r="N41" s="738"/>
      <c r="O41" s="130"/>
      <c r="P41" s="738"/>
      <c r="Q41" s="339"/>
    </row>
    <row r="42" spans="1:17" s="163" customFormat="1" ht="12.75">
      <c r="A42" s="322" t="s">
        <v>1019</v>
      </c>
      <c r="B42" s="724"/>
      <c r="C42" s="734">
        <f>SUM(D42:P42)</f>
        <v>0</v>
      </c>
      <c r="D42" s="715">
        <v>0</v>
      </c>
      <c r="E42" s="734">
        <v>0</v>
      </c>
      <c r="F42" s="715">
        <v>0</v>
      </c>
      <c r="G42" s="734">
        <v>0</v>
      </c>
      <c r="H42" s="715">
        <v>0</v>
      </c>
      <c r="I42" s="734">
        <v>0</v>
      </c>
      <c r="J42" s="715">
        <v>0</v>
      </c>
      <c r="K42" s="734">
        <v>0</v>
      </c>
      <c r="L42" s="715">
        <v>0</v>
      </c>
      <c r="M42" s="734">
        <v>0</v>
      </c>
      <c r="N42" s="715">
        <v>0</v>
      </c>
      <c r="O42" s="734">
        <v>0</v>
      </c>
      <c r="P42" s="715">
        <v>0</v>
      </c>
      <c r="Q42" s="340"/>
    </row>
    <row r="43" spans="1:17" s="163" customFormat="1" ht="12.75">
      <c r="A43" s="273" t="s">
        <v>1020</v>
      </c>
      <c r="B43" s="725"/>
      <c r="C43" s="734">
        <f>SUM(D43:P43)</f>
        <v>0</v>
      </c>
      <c r="D43" s="715">
        <v>0</v>
      </c>
      <c r="E43" s="734">
        <v>0</v>
      </c>
      <c r="F43" s="715">
        <v>0</v>
      </c>
      <c r="G43" s="734">
        <v>0</v>
      </c>
      <c r="H43" s="715">
        <v>0</v>
      </c>
      <c r="I43" s="734">
        <v>0</v>
      </c>
      <c r="J43" s="715">
        <v>0</v>
      </c>
      <c r="K43" s="734">
        <v>0</v>
      </c>
      <c r="L43" s="715">
        <v>0</v>
      </c>
      <c r="M43" s="734">
        <v>0</v>
      </c>
      <c r="N43" s="715">
        <v>0</v>
      </c>
      <c r="O43" s="734">
        <v>0</v>
      </c>
      <c r="P43" s="715">
        <v>0</v>
      </c>
      <c r="Q43" s="340"/>
    </row>
    <row r="44" spans="1:17" s="163" customFormat="1" ht="12.75">
      <c r="A44" s="273" t="s">
        <v>1009</v>
      </c>
      <c r="B44" s="726"/>
      <c r="C44" s="734">
        <f>SUM(D44:Q44)</f>
        <v>0</v>
      </c>
      <c r="D44" s="715">
        <v>0</v>
      </c>
      <c r="E44" s="734">
        <v>0</v>
      </c>
      <c r="F44" s="715">
        <v>0</v>
      </c>
      <c r="G44" s="734">
        <v>0</v>
      </c>
      <c r="H44" s="715">
        <v>0</v>
      </c>
      <c r="I44" s="734">
        <v>0</v>
      </c>
      <c r="J44" s="715">
        <v>0</v>
      </c>
      <c r="K44" s="734">
        <v>0</v>
      </c>
      <c r="L44" s="715">
        <v>0</v>
      </c>
      <c r="M44" s="734">
        <v>0</v>
      </c>
      <c r="N44" s="715">
        <v>0</v>
      </c>
      <c r="O44" s="734">
        <v>0</v>
      </c>
      <c r="P44" s="715">
        <v>0</v>
      </c>
      <c r="Q44" s="378">
        <v>0</v>
      </c>
    </row>
    <row r="45" spans="1:17" s="163" customFormat="1" ht="12.75">
      <c r="A45" s="323" t="s">
        <v>1010</v>
      </c>
      <c r="B45" s="727"/>
      <c r="C45" s="293">
        <v>0</v>
      </c>
      <c r="D45" s="739">
        <v>0</v>
      </c>
      <c r="E45" s="293">
        <v>0</v>
      </c>
      <c r="F45" s="739">
        <v>0</v>
      </c>
      <c r="G45" s="293">
        <v>0</v>
      </c>
      <c r="H45" s="739">
        <v>0</v>
      </c>
      <c r="I45" s="293">
        <v>0</v>
      </c>
      <c r="J45" s="739">
        <v>0</v>
      </c>
      <c r="K45" s="293">
        <v>0</v>
      </c>
      <c r="L45" s="739">
        <v>0</v>
      </c>
      <c r="M45" s="293">
        <v>0</v>
      </c>
      <c r="N45" s="739">
        <v>0</v>
      </c>
      <c r="O45" s="293">
        <v>0</v>
      </c>
      <c r="P45" s="739">
        <v>0</v>
      </c>
      <c r="Q45" s="293">
        <v>0</v>
      </c>
    </row>
    <row r="46" spans="1:17" s="186" customFormat="1" ht="12.75">
      <c r="A46" s="35" t="s">
        <v>706</v>
      </c>
      <c r="B46" s="728" t="s">
        <v>997</v>
      </c>
      <c r="C46" s="130"/>
      <c r="D46" s="738"/>
      <c r="E46" s="130"/>
      <c r="F46" s="738"/>
      <c r="G46" s="130"/>
      <c r="H46" s="738"/>
      <c r="I46" s="130"/>
      <c r="J46" s="738"/>
      <c r="K46" s="130"/>
      <c r="L46" s="738"/>
      <c r="M46" s="130"/>
      <c r="N46" s="738"/>
      <c r="O46" s="130"/>
      <c r="P46" s="738"/>
      <c r="Q46" s="339"/>
    </row>
    <row r="47" spans="1:17" s="186" customFormat="1" ht="12.75">
      <c r="A47" s="322" t="s">
        <v>1019</v>
      </c>
      <c r="B47" s="724"/>
      <c r="C47" s="734">
        <f>SUM(D47:P47)</f>
        <v>0</v>
      </c>
      <c r="D47" s="715">
        <v>0</v>
      </c>
      <c r="E47" s="734">
        <v>0</v>
      </c>
      <c r="F47" s="715">
        <v>0</v>
      </c>
      <c r="G47" s="734">
        <v>0</v>
      </c>
      <c r="H47" s="715">
        <v>0</v>
      </c>
      <c r="I47" s="734">
        <v>0</v>
      </c>
      <c r="J47" s="715">
        <v>0</v>
      </c>
      <c r="K47" s="734">
        <v>0</v>
      </c>
      <c r="L47" s="715">
        <v>0</v>
      </c>
      <c r="M47" s="734">
        <v>0</v>
      </c>
      <c r="N47" s="715">
        <v>0</v>
      </c>
      <c r="O47" s="734">
        <v>0</v>
      </c>
      <c r="P47" s="715">
        <v>0</v>
      </c>
      <c r="Q47" s="340"/>
    </row>
    <row r="48" spans="1:17" s="186" customFormat="1" ht="12.75">
      <c r="A48" s="273" t="s">
        <v>1020</v>
      </c>
      <c r="B48" s="725"/>
      <c r="C48" s="734">
        <f>SUM(D48:P48)</f>
        <v>0</v>
      </c>
      <c r="D48" s="715">
        <v>0</v>
      </c>
      <c r="E48" s="734">
        <v>0</v>
      </c>
      <c r="F48" s="715">
        <v>0</v>
      </c>
      <c r="G48" s="734">
        <v>0</v>
      </c>
      <c r="H48" s="715">
        <v>0</v>
      </c>
      <c r="I48" s="734">
        <v>0</v>
      </c>
      <c r="J48" s="715">
        <v>0</v>
      </c>
      <c r="K48" s="734">
        <v>0</v>
      </c>
      <c r="L48" s="715">
        <v>0</v>
      </c>
      <c r="M48" s="734">
        <v>0</v>
      </c>
      <c r="N48" s="715">
        <v>0</v>
      </c>
      <c r="O48" s="734">
        <v>0</v>
      </c>
      <c r="P48" s="715">
        <v>0</v>
      </c>
      <c r="Q48" s="340"/>
    </row>
    <row r="49" spans="1:17" s="186" customFormat="1" ht="12.75">
      <c r="A49" s="273" t="s">
        <v>1009</v>
      </c>
      <c r="B49" s="726"/>
      <c r="C49" s="734">
        <f>SUM(D49:Q49)</f>
        <v>0</v>
      </c>
      <c r="D49" s="715">
        <v>0</v>
      </c>
      <c r="E49" s="734">
        <v>0</v>
      </c>
      <c r="F49" s="715">
        <v>0</v>
      </c>
      <c r="G49" s="734">
        <v>0</v>
      </c>
      <c r="H49" s="715">
        <v>0</v>
      </c>
      <c r="I49" s="734">
        <v>0</v>
      </c>
      <c r="J49" s="715">
        <v>0</v>
      </c>
      <c r="K49" s="734">
        <v>0</v>
      </c>
      <c r="L49" s="715">
        <v>0</v>
      </c>
      <c r="M49" s="734">
        <v>0</v>
      </c>
      <c r="N49" s="715">
        <v>0</v>
      </c>
      <c r="O49" s="734">
        <v>0</v>
      </c>
      <c r="P49" s="715">
        <v>0</v>
      </c>
      <c r="Q49" s="378">
        <v>0</v>
      </c>
    </row>
    <row r="50" spans="1:17" s="186" customFormat="1" ht="12.75">
      <c r="A50" s="323" t="s">
        <v>1010</v>
      </c>
      <c r="B50" s="727"/>
      <c r="C50" s="293">
        <v>0</v>
      </c>
      <c r="D50" s="739">
        <v>0</v>
      </c>
      <c r="E50" s="293">
        <v>0</v>
      </c>
      <c r="F50" s="739">
        <v>0</v>
      </c>
      <c r="G50" s="293">
        <v>0</v>
      </c>
      <c r="H50" s="739">
        <v>0</v>
      </c>
      <c r="I50" s="293">
        <v>0</v>
      </c>
      <c r="J50" s="739">
        <v>0</v>
      </c>
      <c r="K50" s="293">
        <v>0</v>
      </c>
      <c r="L50" s="739">
        <v>0</v>
      </c>
      <c r="M50" s="293">
        <v>0</v>
      </c>
      <c r="N50" s="739">
        <v>0</v>
      </c>
      <c r="O50" s="293">
        <v>0</v>
      </c>
      <c r="P50" s="739">
        <v>0</v>
      </c>
      <c r="Q50" s="293">
        <v>0</v>
      </c>
    </row>
    <row r="51" spans="1:17" s="186" customFormat="1" ht="12.75">
      <c r="A51" s="202" t="s">
        <v>707</v>
      </c>
      <c r="B51" s="729" t="s">
        <v>996</v>
      </c>
      <c r="C51" s="130"/>
      <c r="D51" s="738"/>
      <c r="E51" s="130"/>
      <c r="F51" s="738"/>
      <c r="G51" s="130"/>
      <c r="H51" s="738"/>
      <c r="I51" s="130"/>
      <c r="J51" s="738"/>
      <c r="K51" s="130"/>
      <c r="L51" s="738"/>
      <c r="M51" s="130"/>
      <c r="N51" s="738"/>
      <c r="O51" s="130"/>
      <c r="P51" s="738"/>
      <c r="Q51" s="339"/>
    </row>
    <row r="52" spans="1:17" s="186" customFormat="1" ht="12.75">
      <c r="A52" s="322" t="s">
        <v>1019</v>
      </c>
      <c r="B52" s="724"/>
      <c r="C52" s="734">
        <f>SUM(D52:P52)</f>
        <v>0</v>
      </c>
      <c r="D52" s="715">
        <v>0</v>
      </c>
      <c r="E52" s="734">
        <v>0</v>
      </c>
      <c r="F52" s="715">
        <v>0</v>
      </c>
      <c r="G52" s="734">
        <v>0</v>
      </c>
      <c r="H52" s="715">
        <v>0</v>
      </c>
      <c r="I52" s="734">
        <v>0</v>
      </c>
      <c r="J52" s="715">
        <v>0</v>
      </c>
      <c r="K52" s="734">
        <v>0</v>
      </c>
      <c r="L52" s="715">
        <v>0</v>
      </c>
      <c r="M52" s="734">
        <v>0</v>
      </c>
      <c r="N52" s="715">
        <v>0</v>
      </c>
      <c r="O52" s="734">
        <v>0</v>
      </c>
      <c r="P52" s="715">
        <v>0</v>
      </c>
      <c r="Q52" s="340"/>
    </row>
    <row r="53" spans="1:17" s="186" customFormat="1" ht="12.75">
      <c r="A53" s="273" t="s">
        <v>1020</v>
      </c>
      <c r="B53" s="725"/>
      <c r="C53" s="734">
        <f>SUM(D53:P53)</f>
        <v>0</v>
      </c>
      <c r="D53" s="715">
        <v>0</v>
      </c>
      <c r="E53" s="734">
        <v>0</v>
      </c>
      <c r="F53" s="715">
        <v>0</v>
      </c>
      <c r="G53" s="734">
        <v>0</v>
      </c>
      <c r="H53" s="715">
        <v>0</v>
      </c>
      <c r="I53" s="734">
        <v>0</v>
      </c>
      <c r="J53" s="715">
        <v>0</v>
      </c>
      <c r="K53" s="734">
        <v>0</v>
      </c>
      <c r="L53" s="715">
        <v>0</v>
      </c>
      <c r="M53" s="734">
        <v>0</v>
      </c>
      <c r="N53" s="715">
        <v>0</v>
      </c>
      <c r="O53" s="734">
        <v>0</v>
      </c>
      <c r="P53" s="715">
        <v>0</v>
      </c>
      <c r="Q53" s="340"/>
    </row>
    <row r="54" spans="1:17" s="186" customFormat="1" ht="12.75">
      <c r="A54" s="273" t="s">
        <v>1009</v>
      </c>
      <c r="B54" s="726"/>
      <c r="C54" s="734">
        <f>SUM(D54:Q54)</f>
        <v>0</v>
      </c>
      <c r="D54" s="715">
        <v>0</v>
      </c>
      <c r="E54" s="734">
        <v>0</v>
      </c>
      <c r="F54" s="715">
        <v>0</v>
      </c>
      <c r="G54" s="734">
        <v>0</v>
      </c>
      <c r="H54" s="715">
        <v>0</v>
      </c>
      <c r="I54" s="734">
        <v>0</v>
      </c>
      <c r="J54" s="715">
        <v>0</v>
      </c>
      <c r="K54" s="734">
        <v>0</v>
      </c>
      <c r="L54" s="715">
        <v>0</v>
      </c>
      <c r="M54" s="734">
        <v>0</v>
      </c>
      <c r="N54" s="715">
        <v>0</v>
      </c>
      <c r="O54" s="734">
        <v>0</v>
      </c>
      <c r="P54" s="715">
        <v>0</v>
      </c>
      <c r="Q54" s="378">
        <v>0</v>
      </c>
    </row>
    <row r="55" spans="1:17" s="186" customFormat="1" ht="12.75">
      <c r="A55" s="323" t="s">
        <v>1010</v>
      </c>
      <c r="B55" s="727"/>
      <c r="C55" s="293">
        <v>0</v>
      </c>
      <c r="D55" s="739">
        <v>0</v>
      </c>
      <c r="E55" s="293">
        <v>0</v>
      </c>
      <c r="F55" s="739">
        <v>0</v>
      </c>
      <c r="G55" s="293">
        <v>0</v>
      </c>
      <c r="H55" s="739">
        <v>0</v>
      </c>
      <c r="I55" s="293">
        <v>0</v>
      </c>
      <c r="J55" s="739">
        <v>0</v>
      </c>
      <c r="K55" s="293">
        <v>0</v>
      </c>
      <c r="L55" s="739">
        <v>0</v>
      </c>
      <c r="M55" s="293">
        <v>0</v>
      </c>
      <c r="N55" s="739">
        <v>0</v>
      </c>
      <c r="O55" s="293">
        <v>0</v>
      </c>
      <c r="P55" s="739">
        <v>0</v>
      </c>
      <c r="Q55" s="293">
        <v>0</v>
      </c>
    </row>
    <row r="56" spans="1:17" s="186" customFormat="1" ht="12.75">
      <c r="A56" s="202" t="s">
        <v>708</v>
      </c>
      <c r="B56" s="729" t="s">
        <v>996</v>
      </c>
      <c r="C56" s="130"/>
      <c r="D56" s="738"/>
      <c r="E56" s="130"/>
      <c r="F56" s="738"/>
      <c r="G56" s="130"/>
      <c r="H56" s="738"/>
      <c r="I56" s="130"/>
      <c r="J56" s="738"/>
      <c r="K56" s="130"/>
      <c r="L56" s="738"/>
      <c r="M56" s="130"/>
      <c r="N56" s="738"/>
      <c r="O56" s="130"/>
      <c r="P56" s="738"/>
      <c r="Q56" s="339"/>
    </row>
    <row r="57" spans="1:17" s="186" customFormat="1" ht="12.75">
      <c r="A57" s="322" t="s">
        <v>1019</v>
      </c>
      <c r="B57" s="724"/>
      <c r="C57" s="734">
        <f>SUM(D57:P57)</f>
        <v>691648</v>
      </c>
      <c r="D57" s="715">
        <v>0</v>
      </c>
      <c r="E57" s="734">
        <v>655</v>
      </c>
      <c r="F57" s="715">
        <v>5896</v>
      </c>
      <c r="G57" s="734">
        <v>46043</v>
      </c>
      <c r="H57" s="715">
        <v>0</v>
      </c>
      <c r="I57" s="734">
        <v>0</v>
      </c>
      <c r="J57" s="715">
        <v>947</v>
      </c>
      <c r="K57" s="734">
        <v>0</v>
      </c>
      <c r="L57" s="715">
        <v>0</v>
      </c>
      <c r="M57" s="734">
        <v>221107</v>
      </c>
      <c r="N57" s="715">
        <v>417000</v>
      </c>
      <c r="O57" s="734">
        <v>0</v>
      </c>
      <c r="P57" s="715">
        <v>0</v>
      </c>
      <c r="Q57" s="340"/>
    </row>
    <row r="58" spans="1:17" s="186" customFormat="1" ht="12.75">
      <c r="A58" s="273" t="s">
        <v>1020</v>
      </c>
      <c r="B58" s="725"/>
      <c r="C58" s="734">
        <f>SUM(D58:Q58)</f>
        <v>19967</v>
      </c>
      <c r="D58" s="715">
        <v>0</v>
      </c>
      <c r="E58" s="101">
        <v>8535</v>
      </c>
      <c r="F58" s="715">
        <v>0</v>
      </c>
      <c r="G58" s="101">
        <v>12081</v>
      </c>
      <c r="H58" s="715">
        <v>0</v>
      </c>
      <c r="I58" s="101">
        <v>0</v>
      </c>
      <c r="J58" s="715">
        <v>947</v>
      </c>
      <c r="K58" s="101">
        <v>0</v>
      </c>
      <c r="L58" s="715">
        <v>0</v>
      </c>
      <c r="M58" s="101">
        <v>751</v>
      </c>
      <c r="N58" s="715">
        <v>0</v>
      </c>
      <c r="O58" s="101">
        <v>0</v>
      </c>
      <c r="P58" s="715">
        <v>-2347</v>
      </c>
      <c r="Q58" s="340"/>
    </row>
    <row r="59" spans="1:17" s="186" customFormat="1" ht="12.75">
      <c r="A59" s="273" t="s">
        <v>1009</v>
      </c>
      <c r="B59" s="726"/>
      <c r="C59" s="734">
        <f>SUM(D59:Q59)</f>
        <v>42323</v>
      </c>
      <c r="D59" s="715">
        <v>0</v>
      </c>
      <c r="E59" s="734">
        <v>15122</v>
      </c>
      <c r="F59" s="715">
        <v>12</v>
      </c>
      <c r="G59" s="734">
        <v>13138</v>
      </c>
      <c r="H59" s="715">
        <v>0</v>
      </c>
      <c r="I59" s="734">
        <v>0</v>
      </c>
      <c r="J59" s="715">
        <v>948</v>
      </c>
      <c r="K59" s="734">
        <v>0</v>
      </c>
      <c r="L59" s="715">
        <v>0</v>
      </c>
      <c r="M59" s="734">
        <v>751</v>
      </c>
      <c r="N59" s="715">
        <v>0</v>
      </c>
      <c r="O59" s="734">
        <v>0</v>
      </c>
      <c r="P59" s="715">
        <v>8782</v>
      </c>
      <c r="Q59" s="378">
        <v>3570</v>
      </c>
    </row>
    <row r="60" spans="1:17" s="186" customFormat="1" ht="12.75">
      <c r="A60" s="323" t="s">
        <v>1010</v>
      </c>
      <c r="B60" s="727"/>
      <c r="C60" s="293">
        <f>(C$59/C$58)*100</f>
        <v>211.9647418240096</v>
      </c>
      <c r="D60" s="739">
        <v>0</v>
      </c>
      <c r="E60" s="293">
        <f>(E$59/E$58)*100</f>
        <v>177.17633274751026</v>
      </c>
      <c r="F60" s="739">
        <v>0</v>
      </c>
      <c r="G60" s="293">
        <f>(G$59/G$58)*100</f>
        <v>108.74927572220842</v>
      </c>
      <c r="H60" s="739">
        <v>0</v>
      </c>
      <c r="I60" s="293">
        <v>0</v>
      </c>
      <c r="J60" s="739">
        <f>(J$59/J$58)*100</f>
        <v>100.10559662090812</v>
      </c>
      <c r="K60" s="293">
        <v>0</v>
      </c>
      <c r="L60" s="739">
        <v>0</v>
      </c>
      <c r="M60" s="293">
        <f>(M$59/M$58)*100</f>
        <v>100</v>
      </c>
      <c r="N60" s="739">
        <v>0</v>
      </c>
      <c r="O60" s="293">
        <v>0</v>
      </c>
      <c r="P60" s="739">
        <f>(P$59/P$58)*100</f>
        <v>-374.17980400511294</v>
      </c>
      <c r="Q60" s="293">
        <v>0</v>
      </c>
    </row>
    <row r="61" spans="1:17" s="186" customFormat="1" ht="12.75">
      <c r="A61" s="202" t="s">
        <v>709</v>
      </c>
      <c r="B61" s="729" t="s">
        <v>996</v>
      </c>
      <c r="C61" s="130"/>
      <c r="D61" s="738"/>
      <c r="E61" s="130"/>
      <c r="F61" s="738"/>
      <c r="G61" s="130"/>
      <c r="H61" s="738"/>
      <c r="I61" s="130"/>
      <c r="J61" s="738"/>
      <c r="K61" s="130"/>
      <c r="L61" s="738"/>
      <c r="M61" s="130"/>
      <c r="N61" s="738"/>
      <c r="O61" s="130"/>
      <c r="P61" s="738"/>
      <c r="Q61" s="339"/>
    </row>
    <row r="62" spans="1:17" s="186" customFormat="1" ht="12.75">
      <c r="A62" s="322" t="s">
        <v>1019</v>
      </c>
      <c r="B62" s="724"/>
      <c r="C62" s="734">
        <f>SUM(D62:P62)</f>
        <v>1485187</v>
      </c>
      <c r="D62" s="715">
        <v>0</v>
      </c>
      <c r="E62" s="734">
        <v>0</v>
      </c>
      <c r="F62" s="715">
        <v>1060516</v>
      </c>
      <c r="G62" s="734">
        <v>42589</v>
      </c>
      <c r="H62" s="715">
        <v>382082</v>
      </c>
      <c r="I62" s="734">
        <v>0</v>
      </c>
      <c r="J62" s="715">
        <v>0</v>
      </c>
      <c r="K62" s="734">
        <v>0</v>
      </c>
      <c r="L62" s="715">
        <v>0</v>
      </c>
      <c r="M62" s="734">
        <v>0</v>
      </c>
      <c r="N62" s="715">
        <v>0</v>
      </c>
      <c r="O62" s="734">
        <v>0</v>
      </c>
      <c r="P62" s="715">
        <v>0</v>
      </c>
      <c r="Q62" s="340"/>
    </row>
    <row r="63" spans="1:17" s="186" customFormat="1" ht="12.75">
      <c r="A63" s="273" t="s">
        <v>1020</v>
      </c>
      <c r="B63" s="725"/>
      <c r="C63" s="734">
        <f>SUM(D63:Q63)</f>
        <v>2057857</v>
      </c>
      <c r="D63" s="715">
        <v>0</v>
      </c>
      <c r="E63" s="101">
        <v>0</v>
      </c>
      <c r="F63" s="715">
        <v>1093973</v>
      </c>
      <c r="G63" s="101">
        <v>30129</v>
      </c>
      <c r="H63" s="715">
        <v>517730</v>
      </c>
      <c r="I63" s="101">
        <v>0</v>
      </c>
      <c r="J63" s="715">
        <v>0</v>
      </c>
      <c r="K63" s="101">
        <v>0</v>
      </c>
      <c r="L63" s="715">
        <v>414651</v>
      </c>
      <c r="M63" s="101">
        <v>1374</v>
      </c>
      <c r="N63" s="715">
        <v>0</v>
      </c>
      <c r="O63" s="101">
        <v>0</v>
      </c>
      <c r="P63" s="715">
        <v>0</v>
      </c>
      <c r="Q63" s="340"/>
    </row>
    <row r="64" spans="1:17" s="186" customFormat="1" ht="12.75">
      <c r="A64" s="273" t="s">
        <v>1009</v>
      </c>
      <c r="B64" s="726"/>
      <c r="C64" s="734">
        <f>SUM(D64:Q64)</f>
        <v>2094708</v>
      </c>
      <c r="D64" s="715">
        <v>0</v>
      </c>
      <c r="E64" s="734">
        <v>0</v>
      </c>
      <c r="F64" s="715">
        <v>1130751</v>
      </c>
      <c r="G64" s="734">
        <v>30202</v>
      </c>
      <c r="H64" s="715">
        <v>897418</v>
      </c>
      <c r="I64" s="734">
        <v>0</v>
      </c>
      <c r="J64" s="715">
        <v>0</v>
      </c>
      <c r="K64" s="734">
        <v>0</v>
      </c>
      <c r="L64" s="715">
        <v>34765</v>
      </c>
      <c r="M64" s="734">
        <v>1572</v>
      </c>
      <c r="N64" s="715">
        <v>0</v>
      </c>
      <c r="O64" s="734">
        <v>0</v>
      </c>
      <c r="P64" s="715">
        <v>0</v>
      </c>
      <c r="Q64" s="378">
        <v>0</v>
      </c>
    </row>
    <row r="65" spans="1:17" s="186" customFormat="1" ht="12.75">
      <c r="A65" s="323" t="s">
        <v>1010</v>
      </c>
      <c r="B65" s="727"/>
      <c r="C65" s="293">
        <f>(C$64/C$63)*100</f>
        <v>101.79074639297095</v>
      </c>
      <c r="D65" s="739">
        <v>0</v>
      </c>
      <c r="E65" s="293">
        <v>0</v>
      </c>
      <c r="F65" s="739">
        <f>(F$64/F$63)*100</f>
        <v>103.36187456180363</v>
      </c>
      <c r="G65" s="293">
        <f>(G$64/G$63)*100</f>
        <v>100.24229147996945</v>
      </c>
      <c r="H65" s="739">
        <f>(H$64/H$63)*100</f>
        <v>173.33706758348944</v>
      </c>
      <c r="I65" s="293">
        <v>0</v>
      </c>
      <c r="J65" s="739">
        <v>0</v>
      </c>
      <c r="K65" s="293">
        <v>0</v>
      </c>
      <c r="L65" s="739">
        <f>(L$64/L$63)*100</f>
        <v>8.384159208587464</v>
      </c>
      <c r="M65" s="293">
        <f>(M$64/M$63)*100</f>
        <v>114.41048034934498</v>
      </c>
      <c r="N65" s="739">
        <v>0</v>
      </c>
      <c r="O65" s="293">
        <v>0</v>
      </c>
      <c r="P65" s="739">
        <v>0</v>
      </c>
      <c r="Q65" s="293">
        <v>0</v>
      </c>
    </row>
    <row r="66" spans="1:17" s="186" customFormat="1" ht="12.75">
      <c r="A66" s="202" t="s">
        <v>778</v>
      </c>
      <c r="B66" s="729" t="s">
        <v>996</v>
      </c>
      <c r="C66" s="130"/>
      <c r="D66" s="738"/>
      <c r="E66" s="130"/>
      <c r="F66" s="738"/>
      <c r="G66" s="130"/>
      <c r="H66" s="738"/>
      <c r="I66" s="130"/>
      <c r="J66" s="738"/>
      <c r="K66" s="130"/>
      <c r="L66" s="738"/>
      <c r="M66" s="130"/>
      <c r="N66" s="738"/>
      <c r="O66" s="130"/>
      <c r="P66" s="738"/>
      <c r="Q66" s="339"/>
    </row>
    <row r="67" spans="1:17" s="186" customFormat="1" ht="12.75">
      <c r="A67" s="322" t="s">
        <v>1019</v>
      </c>
      <c r="B67" s="724"/>
      <c r="C67" s="734">
        <f>SUM(D67:P67)</f>
        <v>0</v>
      </c>
      <c r="D67" s="715">
        <v>0</v>
      </c>
      <c r="E67" s="734">
        <v>0</v>
      </c>
      <c r="F67" s="715">
        <v>0</v>
      </c>
      <c r="G67" s="734">
        <v>0</v>
      </c>
      <c r="H67" s="715">
        <v>0</v>
      </c>
      <c r="I67" s="734">
        <v>0</v>
      </c>
      <c r="J67" s="715">
        <v>0</v>
      </c>
      <c r="K67" s="734">
        <v>0</v>
      </c>
      <c r="L67" s="715">
        <v>0</v>
      </c>
      <c r="M67" s="734">
        <v>0</v>
      </c>
      <c r="N67" s="715">
        <v>0</v>
      </c>
      <c r="O67" s="734">
        <v>0</v>
      </c>
      <c r="P67" s="715">
        <v>0</v>
      </c>
      <c r="Q67" s="340"/>
    </row>
    <row r="68" spans="1:17" s="186" customFormat="1" ht="12.75">
      <c r="A68" s="194" t="s">
        <v>1020</v>
      </c>
      <c r="B68" s="725"/>
      <c r="C68" s="734">
        <f>SUM(D68:P68)</f>
        <v>0</v>
      </c>
      <c r="D68" s="715">
        <v>0</v>
      </c>
      <c r="E68" s="734">
        <v>0</v>
      </c>
      <c r="F68" s="715">
        <v>0</v>
      </c>
      <c r="G68" s="734">
        <v>0</v>
      </c>
      <c r="H68" s="715">
        <v>0</v>
      </c>
      <c r="I68" s="734">
        <v>0</v>
      </c>
      <c r="J68" s="715">
        <v>0</v>
      </c>
      <c r="K68" s="734">
        <v>0</v>
      </c>
      <c r="L68" s="715">
        <v>0</v>
      </c>
      <c r="M68" s="734">
        <v>0</v>
      </c>
      <c r="N68" s="715">
        <v>0</v>
      </c>
      <c r="O68" s="734">
        <v>0</v>
      </c>
      <c r="P68" s="715">
        <v>0</v>
      </c>
      <c r="Q68" s="340"/>
    </row>
    <row r="69" spans="1:17" s="186" customFormat="1" ht="12.75">
      <c r="A69" s="273" t="s">
        <v>1009</v>
      </c>
      <c r="B69" s="726"/>
      <c r="C69" s="734">
        <f>SUM(D69:Q69)</f>
        <v>0</v>
      </c>
      <c r="D69" s="715">
        <v>0</v>
      </c>
      <c r="E69" s="734">
        <v>0</v>
      </c>
      <c r="F69" s="715">
        <v>0</v>
      </c>
      <c r="G69" s="734">
        <v>0</v>
      </c>
      <c r="H69" s="715">
        <v>0</v>
      </c>
      <c r="I69" s="734">
        <v>0</v>
      </c>
      <c r="J69" s="715">
        <v>0</v>
      </c>
      <c r="K69" s="734">
        <v>0</v>
      </c>
      <c r="L69" s="715">
        <v>0</v>
      </c>
      <c r="M69" s="734">
        <v>0</v>
      </c>
      <c r="N69" s="715">
        <v>0</v>
      </c>
      <c r="O69" s="734">
        <v>0</v>
      </c>
      <c r="P69" s="715">
        <v>0</v>
      </c>
      <c r="Q69" s="378">
        <v>0</v>
      </c>
    </row>
    <row r="70" spans="1:17" s="186" customFormat="1" ht="12.75">
      <c r="A70" s="323" t="s">
        <v>1010</v>
      </c>
      <c r="B70" s="727"/>
      <c r="C70" s="293">
        <v>0</v>
      </c>
      <c r="D70" s="739">
        <v>0</v>
      </c>
      <c r="E70" s="293">
        <v>0</v>
      </c>
      <c r="F70" s="739">
        <v>0</v>
      </c>
      <c r="G70" s="293">
        <v>0</v>
      </c>
      <c r="H70" s="739">
        <v>0</v>
      </c>
      <c r="I70" s="293">
        <v>0</v>
      </c>
      <c r="J70" s="739">
        <v>0</v>
      </c>
      <c r="K70" s="293">
        <v>0</v>
      </c>
      <c r="L70" s="739">
        <v>0</v>
      </c>
      <c r="M70" s="293">
        <v>0</v>
      </c>
      <c r="N70" s="739">
        <v>0</v>
      </c>
      <c r="O70" s="293">
        <v>0</v>
      </c>
      <c r="P70" s="739">
        <v>0</v>
      </c>
      <c r="Q70" s="293">
        <v>0</v>
      </c>
    </row>
    <row r="71" spans="1:17" s="186" customFormat="1" ht="12.75">
      <c r="A71" s="202" t="s">
        <v>710</v>
      </c>
      <c r="B71" s="729" t="s">
        <v>996</v>
      </c>
      <c r="C71" s="130"/>
      <c r="D71" s="738"/>
      <c r="E71" s="130"/>
      <c r="F71" s="738"/>
      <c r="G71" s="130"/>
      <c r="H71" s="738"/>
      <c r="I71" s="130"/>
      <c r="J71" s="738"/>
      <c r="K71" s="130"/>
      <c r="L71" s="738"/>
      <c r="M71" s="130"/>
      <c r="N71" s="738"/>
      <c r="O71" s="130"/>
      <c r="P71" s="738"/>
      <c r="Q71" s="339"/>
    </row>
    <row r="72" spans="1:17" s="186" customFormat="1" ht="12.75">
      <c r="A72" s="322" t="s">
        <v>1019</v>
      </c>
      <c r="B72" s="724"/>
      <c r="C72" s="734">
        <f>SUM(D72:P72)</f>
        <v>0</v>
      </c>
      <c r="D72" s="715">
        <v>0</v>
      </c>
      <c r="E72" s="734">
        <v>0</v>
      </c>
      <c r="F72" s="715">
        <v>0</v>
      </c>
      <c r="G72" s="734">
        <v>0</v>
      </c>
      <c r="H72" s="715">
        <v>0</v>
      </c>
      <c r="I72" s="734">
        <v>0</v>
      </c>
      <c r="J72" s="715">
        <v>0</v>
      </c>
      <c r="K72" s="734">
        <v>0</v>
      </c>
      <c r="L72" s="715">
        <v>0</v>
      </c>
      <c r="M72" s="734">
        <v>0</v>
      </c>
      <c r="N72" s="715">
        <v>0</v>
      </c>
      <c r="O72" s="734">
        <v>0</v>
      </c>
      <c r="P72" s="715">
        <v>0</v>
      </c>
      <c r="Q72" s="340"/>
    </row>
    <row r="73" spans="1:17" s="186" customFormat="1" ht="12.75">
      <c r="A73" s="273" t="s">
        <v>1020</v>
      </c>
      <c r="B73" s="725"/>
      <c r="C73" s="734">
        <f>SUM(D73:P73)</f>
        <v>0</v>
      </c>
      <c r="D73" s="715">
        <v>0</v>
      </c>
      <c r="E73" s="734">
        <v>0</v>
      </c>
      <c r="F73" s="715">
        <v>0</v>
      </c>
      <c r="G73" s="734">
        <v>0</v>
      </c>
      <c r="H73" s="715">
        <v>0</v>
      </c>
      <c r="I73" s="734">
        <v>0</v>
      </c>
      <c r="J73" s="715">
        <v>0</v>
      </c>
      <c r="K73" s="734"/>
      <c r="L73" s="715">
        <v>0</v>
      </c>
      <c r="M73" s="734">
        <v>0</v>
      </c>
      <c r="N73" s="715">
        <v>0</v>
      </c>
      <c r="O73" s="734">
        <v>0</v>
      </c>
      <c r="P73" s="715">
        <v>0</v>
      </c>
      <c r="Q73" s="340"/>
    </row>
    <row r="74" spans="1:17" s="186" customFormat="1" ht="12.75">
      <c r="A74" s="194" t="s">
        <v>1009</v>
      </c>
      <c r="B74" s="726"/>
      <c r="C74" s="734">
        <f>SUM(D74:Q74)</f>
        <v>0</v>
      </c>
      <c r="D74" s="715">
        <v>0</v>
      </c>
      <c r="E74" s="734">
        <v>0</v>
      </c>
      <c r="F74" s="715">
        <v>0</v>
      </c>
      <c r="G74" s="734">
        <v>0</v>
      </c>
      <c r="H74" s="715">
        <v>0</v>
      </c>
      <c r="I74" s="734">
        <v>0</v>
      </c>
      <c r="J74" s="715">
        <v>0</v>
      </c>
      <c r="K74" s="734">
        <v>0</v>
      </c>
      <c r="L74" s="715">
        <v>0</v>
      </c>
      <c r="M74" s="734">
        <v>0</v>
      </c>
      <c r="N74" s="715">
        <v>0</v>
      </c>
      <c r="O74" s="734">
        <v>0</v>
      </c>
      <c r="P74" s="715">
        <v>0</v>
      </c>
      <c r="Q74" s="378">
        <v>0</v>
      </c>
    </row>
    <row r="75" spans="1:17" s="186" customFormat="1" ht="12.75">
      <c r="A75" s="323" t="s">
        <v>1010</v>
      </c>
      <c r="B75" s="727"/>
      <c r="C75" s="293">
        <v>0</v>
      </c>
      <c r="D75" s="739">
        <v>0</v>
      </c>
      <c r="E75" s="293">
        <v>0</v>
      </c>
      <c r="F75" s="739">
        <v>0</v>
      </c>
      <c r="G75" s="293">
        <v>0</v>
      </c>
      <c r="H75" s="739">
        <v>0</v>
      </c>
      <c r="I75" s="293">
        <v>0</v>
      </c>
      <c r="J75" s="739">
        <v>0</v>
      </c>
      <c r="K75" s="293">
        <v>0</v>
      </c>
      <c r="L75" s="739">
        <v>0</v>
      </c>
      <c r="M75" s="293">
        <v>0</v>
      </c>
      <c r="N75" s="739">
        <v>0</v>
      </c>
      <c r="O75" s="293">
        <v>0</v>
      </c>
      <c r="P75" s="739">
        <v>0</v>
      </c>
      <c r="Q75" s="293">
        <v>0</v>
      </c>
    </row>
    <row r="76" spans="1:17" s="186" customFormat="1" ht="12.75">
      <c r="A76" s="35" t="s">
        <v>711</v>
      </c>
      <c r="B76" s="728" t="s">
        <v>996</v>
      </c>
      <c r="C76" s="130"/>
      <c r="D76" s="738"/>
      <c r="E76" s="130"/>
      <c r="F76" s="738"/>
      <c r="G76" s="130"/>
      <c r="H76" s="738"/>
      <c r="I76" s="130"/>
      <c r="J76" s="738"/>
      <c r="K76" s="130"/>
      <c r="L76" s="738"/>
      <c r="M76" s="130"/>
      <c r="N76" s="738"/>
      <c r="O76" s="130"/>
      <c r="P76" s="738"/>
      <c r="Q76" s="339"/>
    </row>
    <row r="77" spans="1:17" s="186" customFormat="1" ht="12.75">
      <c r="A77" s="86" t="s">
        <v>667</v>
      </c>
      <c r="B77" s="725"/>
      <c r="C77" s="734"/>
      <c r="D77" s="715"/>
      <c r="E77" s="734"/>
      <c r="F77" s="715"/>
      <c r="G77" s="734"/>
      <c r="H77" s="715"/>
      <c r="I77" s="734"/>
      <c r="J77" s="715"/>
      <c r="K77" s="734"/>
      <c r="L77" s="715"/>
      <c r="M77" s="734"/>
      <c r="N77" s="715"/>
      <c r="O77" s="734"/>
      <c r="P77" s="715"/>
      <c r="Q77" s="340"/>
    </row>
    <row r="78" spans="1:17" s="186" customFormat="1" ht="12.75">
      <c r="A78" s="322" t="s">
        <v>1019</v>
      </c>
      <c r="B78" s="724"/>
      <c r="C78" s="734">
        <f>SUM(D78:P78)</f>
        <v>0</v>
      </c>
      <c r="D78" s="715">
        <v>0</v>
      </c>
      <c r="E78" s="734">
        <v>0</v>
      </c>
      <c r="F78" s="715">
        <v>0</v>
      </c>
      <c r="G78" s="734">
        <v>0</v>
      </c>
      <c r="H78" s="715">
        <v>0</v>
      </c>
      <c r="I78" s="734">
        <v>0</v>
      </c>
      <c r="J78" s="715">
        <v>0</v>
      </c>
      <c r="K78" s="734">
        <v>0</v>
      </c>
      <c r="L78" s="715">
        <v>0</v>
      </c>
      <c r="M78" s="734">
        <v>0</v>
      </c>
      <c r="N78" s="715">
        <v>0</v>
      </c>
      <c r="O78" s="734">
        <v>0</v>
      </c>
      <c r="P78" s="715">
        <v>0</v>
      </c>
      <c r="Q78" s="340"/>
    </row>
    <row r="79" spans="1:17" s="186" customFormat="1" ht="12.75">
      <c r="A79" s="273" t="s">
        <v>1020</v>
      </c>
      <c r="B79" s="725"/>
      <c r="C79" s="734">
        <f>SUM(D79:P79)</f>
        <v>0</v>
      </c>
      <c r="D79" s="715">
        <v>0</v>
      </c>
      <c r="E79" s="734">
        <v>0</v>
      </c>
      <c r="F79" s="715">
        <v>0</v>
      </c>
      <c r="G79" s="734">
        <v>0</v>
      </c>
      <c r="H79" s="715">
        <v>0</v>
      </c>
      <c r="I79" s="734">
        <v>0</v>
      </c>
      <c r="J79" s="715">
        <v>0</v>
      </c>
      <c r="K79" s="734">
        <v>0</v>
      </c>
      <c r="L79" s="715">
        <v>0</v>
      </c>
      <c r="M79" s="734">
        <v>0</v>
      </c>
      <c r="N79" s="715">
        <v>0</v>
      </c>
      <c r="O79" s="734">
        <v>0</v>
      </c>
      <c r="P79" s="715">
        <v>0</v>
      </c>
      <c r="Q79" s="340"/>
    </row>
    <row r="80" spans="1:17" s="186" customFormat="1" ht="12.75">
      <c r="A80" s="273" t="s">
        <v>1009</v>
      </c>
      <c r="B80" s="726"/>
      <c r="C80" s="734">
        <f>SUM(D80:Q80)</f>
        <v>0</v>
      </c>
      <c r="D80" s="715">
        <v>0</v>
      </c>
      <c r="E80" s="734">
        <v>0</v>
      </c>
      <c r="F80" s="715">
        <v>0</v>
      </c>
      <c r="G80" s="734">
        <v>0</v>
      </c>
      <c r="H80" s="715">
        <v>0</v>
      </c>
      <c r="I80" s="734">
        <v>0</v>
      </c>
      <c r="J80" s="715">
        <v>0</v>
      </c>
      <c r="K80" s="734">
        <v>0</v>
      </c>
      <c r="L80" s="715">
        <v>0</v>
      </c>
      <c r="M80" s="734">
        <v>0</v>
      </c>
      <c r="N80" s="715">
        <v>0</v>
      </c>
      <c r="O80" s="734">
        <v>0</v>
      </c>
      <c r="P80" s="715">
        <v>0</v>
      </c>
      <c r="Q80" s="378">
        <v>0</v>
      </c>
    </row>
    <row r="81" spans="1:17" s="186" customFormat="1" ht="12.75">
      <c r="A81" s="323" t="s">
        <v>1010</v>
      </c>
      <c r="B81" s="727"/>
      <c r="C81" s="293">
        <v>0</v>
      </c>
      <c r="D81" s="739">
        <v>0</v>
      </c>
      <c r="E81" s="293">
        <v>0</v>
      </c>
      <c r="F81" s="739">
        <v>0</v>
      </c>
      <c r="G81" s="293">
        <v>0</v>
      </c>
      <c r="H81" s="739">
        <v>0</v>
      </c>
      <c r="I81" s="293">
        <v>0</v>
      </c>
      <c r="J81" s="739">
        <v>0</v>
      </c>
      <c r="K81" s="293">
        <v>0</v>
      </c>
      <c r="L81" s="739">
        <v>0</v>
      </c>
      <c r="M81" s="293">
        <v>0</v>
      </c>
      <c r="N81" s="739">
        <v>0</v>
      </c>
      <c r="O81" s="293">
        <v>0</v>
      </c>
      <c r="P81" s="739">
        <v>0</v>
      </c>
      <c r="Q81" s="293">
        <v>0</v>
      </c>
    </row>
    <row r="82" spans="1:17" s="186" customFormat="1" ht="12.75">
      <c r="A82" s="35" t="s">
        <v>718</v>
      </c>
      <c r="B82" s="728" t="s">
        <v>996</v>
      </c>
      <c r="C82" s="130"/>
      <c r="D82" s="738"/>
      <c r="E82" s="130"/>
      <c r="F82" s="738"/>
      <c r="G82" s="130"/>
      <c r="H82" s="738"/>
      <c r="I82" s="130"/>
      <c r="J82" s="738"/>
      <c r="K82" s="130"/>
      <c r="L82" s="738"/>
      <c r="M82" s="130"/>
      <c r="N82" s="738"/>
      <c r="O82" s="130"/>
      <c r="P82" s="738"/>
      <c r="Q82" s="339"/>
    </row>
    <row r="83" spans="1:17" s="186" customFormat="1" ht="12.75">
      <c r="A83" s="86" t="s">
        <v>668</v>
      </c>
      <c r="B83" s="725"/>
      <c r="C83" s="734"/>
      <c r="D83" s="715"/>
      <c r="E83" s="734"/>
      <c r="F83" s="715"/>
      <c r="G83" s="734"/>
      <c r="H83" s="715"/>
      <c r="I83" s="734"/>
      <c r="J83" s="715"/>
      <c r="K83" s="734"/>
      <c r="L83" s="715"/>
      <c r="M83" s="734"/>
      <c r="N83" s="715"/>
      <c r="O83" s="734"/>
      <c r="P83" s="715"/>
      <c r="Q83" s="340"/>
    </row>
    <row r="84" spans="1:17" s="186" customFormat="1" ht="12.75">
      <c r="A84" s="322" t="s">
        <v>1019</v>
      </c>
      <c r="B84" s="724"/>
      <c r="C84" s="734">
        <f>SUM(D84:P84)</f>
        <v>0</v>
      </c>
      <c r="D84" s="715">
        <v>0</v>
      </c>
      <c r="E84" s="734">
        <v>0</v>
      </c>
      <c r="F84" s="715">
        <v>0</v>
      </c>
      <c r="G84" s="734">
        <v>0</v>
      </c>
      <c r="H84" s="715">
        <v>0</v>
      </c>
      <c r="I84" s="734">
        <v>0</v>
      </c>
      <c r="J84" s="715">
        <v>0</v>
      </c>
      <c r="K84" s="734">
        <v>0</v>
      </c>
      <c r="L84" s="715">
        <v>0</v>
      </c>
      <c r="M84" s="734">
        <v>0</v>
      </c>
      <c r="N84" s="715">
        <v>0</v>
      </c>
      <c r="O84" s="734">
        <v>0</v>
      </c>
      <c r="P84" s="715">
        <v>0</v>
      </c>
      <c r="Q84" s="340"/>
    </row>
    <row r="85" spans="1:17" s="186" customFormat="1" ht="12.75">
      <c r="A85" s="273" t="s">
        <v>1020</v>
      </c>
      <c r="B85" s="725"/>
      <c r="C85" s="734">
        <f>SUM(D85:P85)</f>
        <v>0</v>
      </c>
      <c r="D85" s="715">
        <v>0</v>
      </c>
      <c r="E85" s="734">
        <v>0</v>
      </c>
      <c r="F85" s="715">
        <v>0</v>
      </c>
      <c r="G85" s="734">
        <v>0</v>
      </c>
      <c r="H85" s="715">
        <v>0</v>
      </c>
      <c r="I85" s="734">
        <v>0</v>
      </c>
      <c r="J85" s="715">
        <v>0</v>
      </c>
      <c r="K85" s="734">
        <v>0</v>
      </c>
      <c r="L85" s="715">
        <v>0</v>
      </c>
      <c r="M85" s="734">
        <v>0</v>
      </c>
      <c r="N85" s="715">
        <v>0</v>
      </c>
      <c r="O85" s="734">
        <v>0</v>
      </c>
      <c r="P85" s="715">
        <v>0</v>
      </c>
      <c r="Q85" s="340"/>
    </row>
    <row r="86" spans="1:17" s="186" customFormat="1" ht="12.75">
      <c r="A86" s="273" t="s">
        <v>1009</v>
      </c>
      <c r="B86" s="726"/>
      <c r="C86" s="734">
        <f>SUM(D86:Q86)</f>
        <v>0</v>
      </c>
      <c r="D86" s="715">
        <v>0</v>
      </c>
      <c r="E86" s="734">
        <v>0</v>
      </c>
      <c r="F86" s="715">
        <v>0</v>
      </c>
      <c r="G86" s="734">
        <v>0</v>
      </c>
      <c r="H86" s="715">
        <v>0</v>
      </c>
      <c r="I86" s="734">
        <v>0</v>
      </c>
      <c r="J86" s="715">
        <v>0</v>
      </c>
      <c r="K86" s="734">
        <v>0</v>
      </c>
      <c r="L86" s="715">
        <v>0</v>
      </c>
      <c r="M86" s="734">
        <v>0</v>
      </c>
      <c r="N86" s="715">
        <v>0</v>
      </c>
      <c r="O86" s="734">
        <v>0</v>
      </c>
      <c r="P86" s="715">
        <v>0</v>
      </c>
      <c r="Q86" s="378">
        <v>0</v>
      </c>
    </row>
    <row r="87" spans="1:17" s="186" customFormat="1" ht="12.75">
      <c r="A87" s="323" t="s">
        <v>1010</v>
      </c>
      <c r="B87" s="727"/>
      <c r="C87" s="293">
        <v>0</v>
      </c>
      <c r="D87" s="739">
        <v>0</v>
      </c>
      <c r="E87" s="293">
        <v>0</v>
      </c>
      <c r="F87" s="739">
        <v>0</v>
      </c>
      <c r="G87" s="293">
        <v>0</v>
      </c>
      <c r="H87" s="739">
        <v>0</v>
      </c>
      <c r="I87" s="293">
        <v>0</v>
      </c>
      <c r="J87" s="739">
        <v>0</v>
      </c>
      <c r="K87" s="293">
        <v>0</v>
      </c>
      <c r="L87" s="739">
        <v>0</v>
      </c>
      <c r="M87" s="293">
        <v>0</v>
      </c>
      <c r="N87" s="739">
        <v>0</v>
      </c>
      <c r="O87" s="293">
        <v>0</v>
      </c>
      <c r="P87" s="739">
        <v>0</v>
      </c>
      <c r="Q87" s="293">
        <v>0</v>
      </c>
    </row>
    <row r="88" spans="1:17" s="186" customFormat="1" ht="12.75">
      <c r="A88" s="35" t="s">
        <v>712</v>
      </c>
      <c r="B88" s="728" t="s">
        <v>998</v>
      </c>
      <c r="C88" s="130"/>
      <c r="D88" s="738"/>
      <c r="E88" s="130"/>
      <c r="F88" s="738"/>
      <c r="G88" s="130"/>
      <c r="H88" s="738"/>
      <c r="I88" s="130"/>
      <c r="J88" s="738"/>
      <c r="K88" s="130"/>
      <c r="L88" s="738"/>
      <c r="M88" s="130"/>
      <c r="N88" s="738"/>
      <c r="O88" s="130"/>
      <c r="P88" s="738"/>
      <c r="Q88" s="339"/>
    </row>
    <row r="89" spans="1:17" s="186" customFormat="1" ht="12.75">
      <c r="A89" s="322" t="s">
        <v>1019</v>
      </c>
      <c r="B89" s="724"/>
      <c r="C89" s="734">
        <f>SUM(D89:P89)</f>
        <v>0</v>
      </c>
      <c r="D89" s="715">
        <v>0</v>
      </c>
      <c r="E89" s="734">
        <v>0</v>
      </c>
      <c r="F89" s="715">
        <v>0</v>
      </c>
      <c r="G89" s="734">
        <v>0</v>
      </c>
      <c r="H89" s="715">
        <v>0</v>
      </c>
      <c r="I89" s="734">
        <v>0</v>
      </c>
      <c r="J89" s="715">
        <v>0</v>
      </c>
      <c r="K89" s="734">
        <v>0</v>
      </c>
      <c r="L89" s="715">
        <v>0</v>
      </c>
      <c r="M89" s="734">
        <v>0</v>
      </c>
      <c r="N89" s="715">
        <v>0</v>
      </c>
      <c r="O89" s="734">
        <v>0</v>
      </c>
      <c r="P89" s="715">
        <v>0</v>
      </c>
      <c r="Q89" s="340"/>
    </row>
    <row r="90" spans="1:17" s="186" customFormat="1" ht="12.75">
      <c r="A90" s="273" t="s">
        <v>1020</v>
      </c>
      <c r="B90" s="725"/>
      <c r="C90" s="734">
        <f>SUM(D90:P90)</f>
        <v>0</v>
      </c>
      <c r="D90" s="715">
        <v>0</v>
      </c>
      <c r="E90" s="734">
        <v>0</v>
      </c>
      <c r="F90" s="715">
        <v>0</v>
      </c>
      <c r="G90" s="734">
        <v>0</v>
      </c>
      <c r="H90" s="715">
        <v>0</v>
      </c>
      <c r="I90" s="734">
        <v>0</v>
      </c>
      <c r="J90" s="715">
        <v>0</v>
      </c>
      <c r="K90" s="734">
        <v>0</v>
      </c>
      <c r="L90" s="715">
        <v>0</v>
      </c>
      <c r="M90" s="734">
        <v>0</v>
      </c>
      <c r="N90" s="715">
        <v>0</v>
      </c>
      <c r="O90" s="734">
        <v>0</v>
      </c>
      <c r="P90" s="715">
        <v>0</v>
      </c>
      <c r="Q90" s="340"/>
    </row>
    <row r="91" spans="1:17" s="186" customFormat="1" ht="12.75">
      <c r="A91" s="273" t="s">
        <v>1009</v>
      </c>
      <c r="B91" s="726"/>
      <c r="C91" s="734">
        <f>SUM(D91:Q91)</f>
        <v>0</v>
      </c>
      <c r="D91" s="715">
        <v>0</v>
      </c>
      <c r="E91" s="734">
        <v>0</v>
      </c>
      <c r="F91" s="715">
        <v>0</v>
      </c>
      <c r="G91" s="734">
        <v>0</v>
      </c>
      <c r="H91" s="715">
        <v>0</v>
      </c>
      <c r="I91" s="734">
        <v>0</v>
      </c>
      <c r="J91" s="715">
        <v>0</v>
      </c>
      <c r="K91" s="734">
        <v>0</v>
      </c>
      <c r="L91" s="715">
        <v>0</v>
      </c>
      <c r="M91" s="734">
        <v>0</v>
      </c>
      <c r="N91" s="715">
        <v>0</v>
      </c>
      <c r="O91" s="734">
        <v>0</v>
      </c>
      <c r="P91" s="715">
        <v>0</v>
      </c>
      <c r="Q91" s="378">
        <v>0</v>
      </c>
    </row>
    <row r="92" spans="1:17" s="186" customFormat="1" ht="12.75">
      <c r="A92" s="323" t="s">
        <v>1010</v>
      </c>
      <c r="B92" s="727"/>
      <c r="C92" s="293">
        <v>0</v>
      </c>
      <c r="D92" s="739">
        <v>0</v>
      </c>
      <c r="E92" s="293">
        <v>0</v>
      </c>
      <c r="F92" s="739">
        <v>0</v>
      </c>
      <c r="G92" s="293">
        <v>0</v>
      </c>
      <c r="H92" s="739">
        <v>0</v>
      </c>
      <c r="I92" s="293">
        <v>0</v>
      </c>
      <c r="J92" s="739">
        <v>0</v>
      </c>
      <c r="K92" s="293">
        <v>0</v>
      </c>
      <c r="L92" s="739">
        <v>0</v>
      </c>
      <c r="M92" s="293">
        <v>0</v>
      </c>
      <c r="N92" s="739">
        <v>0</v>
      </c>
      <c r="O92" s="293">
        <v>0</v>
      </c>
      <c r="P92" s="739">
        <v>0</v>
      </c>
      <c r="Q92" s="293">
        <v>0</v>
      </c>
    </row>
    <row r="93" spans="1:17" s="186" customFormat="1" ht="12.75">
      <c r="A93" s="249" t="s">
        <v>1022</v>
      </c>
      <c r="B93" s="730" t="s">
        <v>998</v>
      </c>
      <c r="C93" s="130"/>
      <c r="D93" s="738"/>
      <c r="E93" s="130"/>
      <c r="F93" s="738"/>
      <c r="G93" s="130"/>
      <c r="H93" s="738"/>
      <c r="I93" s="130"/>
      <c r="J93" s="738"/>
      <c r="K93" s="130"/>
      <c r="L93" s="738"/>
      <c r="M93" s="130"/>
      <c r="N93" s="738"/>
      <c r="O93" s="130"/>
      <c r="P93" s="738"/>
      <c r="Q93" s="339"/>
    </row>
    <row r="94" spans="1:17" s="186" customFormat="1" ht="12.75">
      <c r="A94" s="322" t="s">
        <v>1019</v>
      </c>
      <c r="B94" s="724"/>
      <c r="C94" s="734">
        <f>SUM(D94:P94)</f>
        <v>0</v>
      </c>
      <c r="D94" s="715">
        <v>0</v>
      </c>
      <c r="E94" s="734">
        <v>0</v>
      </c>
      <c r="F94" s="715">
        <v>0</v>
      </c>
      <c r="G94" s="734">
        <v>0</v>
      </c>
      <c r="H94" s="715">
        <v>0</v>
      </c>
      <c r="I94" s="734">
        <v>0</v>
      </c>
      <c r="J94" s="715">
        <v>0</v>
      </c>
      <c r="K94" s="734">
        <v>0</v>
      </c>
      <c r="L94" s="715">
        <v>0</v>
      </c>
      <c r="M94" s="734">
        <v>0</v>
      </c>
      <c r="N94" s="715">
        <v>0</v>
      </c>
      <c r="O94" s="734">
        <v>0</v>
      </c>
      <c r="P94" s="715">
        <v>0</v>
      </c>
      <c r="Q94" s="340"/>
    </row>
    <row r="95" spans="1:17" s="186" customFormat="1" ht="12.75">
      <c r="A95" s="273" t="s">
        <v>1020</v>
      </c>
      <c r="B95" s="725"/>
      <c r="C95" s="734">
        <v>0</v>
      </c>
      <c r="D95" s="715">
        <v>0</v>
      </c>
      <c r="E95" s="734">
        <v>0</v>
      </c>
      <c r="F95" s="715">
        <v>0</v>
      </c>
      <c r="G95" s="734">
        <v>0</v>
      </c>
      <c r="H95" s="715">
        <v>0</v>
      </c>
      <c r="I95" s="734">
        <v>0</v>
      </c>
      <c r="J95" s="715">
        <v>0</v>
      </c>
      <c r="K95" s="734">
        <v>0</v>
      </c>
      <c r="L95" s="715">
        <v>0</v>
      </c>
      <c r="M95" s="734">
        <v>0</v>
      </c>
      <c r="N95" s="715">
        <v>0</v>
      </c>
      <c r="O95" s="734">
        <v>0</v>
      </c>
      <c r="P95" s="715">
        <v>0</v>
      </c>
      <c r="Q95" s="340"/>
    </row>
    <row r="96" spans="1:17" s="186" customFormat="1" ht="12.75">
      <c r="A96" s="273" t="s">
        <v>1009</v>
      </c>
      <c r="B96" s="726"/>
      <c r="C96" s="734">
        <f>SUM(D96:Q96)</f>
        <v>0</v>
      </c>
      <c r="D96" s="715">
        <v>0</v>
      </c>
      <c r="E96" s="734">
        <v>0</v>
      </c>
      <c r="F96" s="715">
        <v>0</v>
      </c>
      <c r="G96" s="734">
        <v>0</v>
      </c>
      <c r="H96" s="715">
        <v>0</v>
      </c>
      <c r="I96" s="734">
        <v>0</v>
      </c>
      <c r="J96" s="715">
        <v>0</v>
      </c>
      <c r="K96" s="734">
        <v>0</v>
      </c>
      <c r="L96" s="715">
        <v>0</v>
      </c>
      <c r="M96" s="734">
        <v>0</v>
      </c>
      <c r="N96" s="715">
        <v>0</v>
      </c>
      <c r="O96" s="734">
        <v>0</v>
      </c>
      <c r="P96" s="715">
        <v>0</v>
      </c>
      <c r="Q96" s="378">
        <v>0</v>
      </c>
    </row>
    <row r="97" spans="1:17" s="186" customFormat="1" ht="12.75">
      <c r="A97" s="323" t="s">
        <v>1010</v>
      </c>
      <c r="B97" s="727"/>
      <c r="C97" s="293">
        <v>0</v>
      </c>
      <c r="D97" s="739">
        <v>0</v>
      </c>
      <c r="E97" s="293">
        <v>0</v>
      </c>
      <c r="F97" s="739">
        <v>0</v>
      </c>
      <c r="G97" s="293">
        <v>0</v>
      </c>
      <c r="H97" s="739">
        <v>0</v>
      </c>
      <c r="I97" s="293">
        <v>0</v>
      </c>
      <c r="J97" s="739">
        <v>0</v>
      </c>
      <c r="K97" s="293">
        <v>0</v>
      </c>
      <c r="L97" s="739">
        <v>0</v>
      </c>
      <c r="M97" s="293">
        <v>0</v>
      </c>
      <c r="N97" s="739">
        <v>0</v>
      </c>
      <c r="O97" s="293">
        <v>0</v>
      </c>
      <c r="P97" s="739">
        <v>0</v>
      </c>
      <c r="Q97" s="293">
        <v>0</v>
      </c>
    </row>
    <row r="98" spans="1:17" s="186" customFormat="1" ht="12.75">
      <c r="A98" s="35" t="s">
        <v>714</v>
      </c>
      <c r="B98" s="728" t="s">
        <v>998</v>
      </c>
      <c r="C98" s="130"/>
      <c r="D98" s="738"/>
      <c r="E98" s="130"/>
      <c r="F98" s="738"/>
      <c r="G98" s="130"/>
      <c r="H98" s="738"/>
      <c r="I98" s="130"/>
      <c r="J98" s="738"/>
      <c r="K98" s="130"/>
      <c r="L98" s="738"/>
      <c r="M98" s="130"/>
      <c r="N98" s="738"/>
      <c r="O98" s="130"/>
      <c r="P98" s="738"/>
      <c r="Q98" s="339"/>
    </row>
    <row r="99" spans="1:17" s="186" customFormat="1" ht="12.75">
      <c r="A99" s="322" t="s">
        <v>1019</v>
      </c>
      <c r="B99" s="724"/>
      <c r="C99" s="734">
        <f>SUM(D99:P99)</f>
        <v>0</v>
      </c>
      <c r="D99" s="715">
        <v>0</v>
      </c>
      <c r="E99" s="734">
        <v>0</v>
      </c>
      <c r="F99" s="715">
        <v>0</v>
      </c>
      <c r="G99" s="734">
        <v>0</v>
      </c>
      <c r="H99" s="715">
        <v>0</v>
      </c>
      <c r="I99" s="734">
        <v>0</v>
      </c>
      <c r="J99" s="715">
        <v>0</v>
      </c>
      <c r="K99" s="734">
        <v>0</v>
      </c>
      <c r="L99" s="715">
        <v>0</v>
      </c>
      <c r="M99" s="734">
        <v>0</v>
      </c>
      <c r="N99" s="715">
        <v>0</v>
      </c>
      <c r="O99" s="734">
        <v>0</v>
      </c>
      <c r="P99" s="715">
        <v>0</v>
      </c>
      <c r="Q99" s="340"/>
    </row>
    <row r="100" spans="1:17" s="186" customFormat="1" ht="12.75">
      <c r="A100" s="273" t="s">
        <v>1020</v>
      </c>
      <c r="B100" s="725"/>
      <c r="C100" s="734">
        <f>SUM(D100:P100)</f>
        <v>5413</v>
      </c>
      <c r="D100" s="715">
        <v>0</v>
      </c>
      <c r="E100" s="734">
        <v>0</v>
      </c>
      <c r="F100" s="715">
        <v>0</v>
      </c>
      <c r="G100" s="734">
        <v>0</v>
      </c>
      <c r="H100" s="715">
        <v>0</v>
      </c>
      <c r="I100" s="734">
        <v>0</v>
      </c>
      <c r="J100" s="747"/>
      <c r="K100" s="734">
        <v>0</v>
      </c>
      <c r="L100" s="715">
        <v>0</v>
      </c>
      <c r="M100" s="734">
        <v>5413</v>
      </c>
      <c r="N100" s="715">
        <v>0</v>
      </c>
      <c r="O100" s="734">
        <v>0</v>
      </c>
      <c r="P100" s="715">
        <v>0</v>
      </c>
      <c r="Q100" s="340"/>
    </row>
    <row r="101" spans="1:17" s="186" customFormat="1" ht="12.75">
      <c r="A101" s="273" t="s">
        <v>1009</v>
      </c>
      <c r="B101" s="726"/>
      <c r="C101" s="734">
        <f>SUM(D101:Q101)</f>
        <v>5413</v>
      </c>
      <c r="D101" s="715">
        <v>0</v>
      </c>
      <c r="E101" s="734">
        <v>0</v>
      </c>
      <c r="F101" s="715">
        <v>0</v>
      </c>
      <c r="G101" s="734">
        <v>0</v>
      </c>
      <c r="H101" s="715">
        <v>0</v>
      </c>
      <c r="I101" s="734">
        <v>0</v>
      </c>
      <c r="J101" s="715">
        <v>0</v>
      </c>
      <c r="K101" s="734">
        <v>0</v>
      </c>
      <c r="L101" s="715">
        <v>0</v>
      </c>
      <c r="M101" s="734">
        <v>5413</v>
      </c>
      <c r="N101" s="715">
        <v>0</v>
      </c>
      <c r="O101" s="734">
        <v>0</v>
      </c>
      <c r="P101" s="715">
        <v>0</v>
      </c>
      <c r="Q101" s="378">
        <v>0</v>
      </c>
    </row>
    <row r="102" spans="1:17" s="186" customFormat="1" ht="12.75">
      <c r="A102" s="323" t="s">
        <v>1010</v>
      </c>
      <c r="B102" s="727"/>
      <c r="C102" s="293">
        <f>(C$101/C$100)*100</f>
        <v>100</v>
      </c>
      <c r="D102" s="739">
        <v>0</v>
      </c>
      <c r="E102" s="293">
        <v>0</v>
      </c>
      <c r="F102" s="739">
        <v>0</v>
      </c>
      <c r="G102" s="293">
        <v>0</v>
      </c>
      <c r="H102" s="739">
        <v>0</v>
      </c>
      <c r="I102" s="293">
        <v>0</v>
      </c>
      <c r="J102" s="739">
        <v>0</v>
      </c>
      <c r="K102" s="293">
        <v>0</v>
      </c>
      <c r="L102" s="739">
        <v>0</v>
      </c>
      <c r="M102" s="293">
        <f>(M$101/M$100)*100</f>
        <v>100</v>
      </c>
      <c r="N102" s="739">
        <v>0</v>
      </c>
      <c r="O102" s="293">
        <v>0</v>
      </c>
      <c r="P102" s="739">
        <v>0</v>
      </c>
      <c r="Q102" s="293">
        <v>0</v>
      </c>
    </row>
    <row r="103" spans="1:17" s="186" customFormat="1" ht="12.75">
      <c r="A103" s="202" t="s">
        <v>715</v>
      </c>
      <c r="B103" s="729" t="s">
        <v>998</v>
      </c>
      <c r="C103" s="130"/>
      <c r="D103" s="738"/>
      <c r="E103" s="130"/>
      <c r="F103" s="738"/>
      <c r="G103" s="130"/>
      <c r="H103" s="738"/>
      <c r="I103" s="130"/>
      <c r="J103" s="738"/>
      <c r="K103" s="130"/>
      <c r="L103" s="738"/>
      <c r="M103" s="130"/>
      <c r="N103" s="738"/>
      <c r="O103" s="130"/>
      <c r="P103" s="738"/>
      <c r="Q103" s="339"/>
    </row>
    <row r="104" spans="1:17" s="186" customFormat="1" ht="12.75">
      <c r="A104" s="322" t="s">
        <v>1019</v>
      </c>
      <c r="B104" s="724"/>
      <c r="C104" s="734">
        <f>SUM(D104:P104)</f>
        <v>0</v>
      </c>
      <c r="D104" s="715">
        <v>0</v>
      </c>
      <c r="E104" s="734">
        <v>0</v>
      </c>
      <c r="F104" s="715">
        <v>0</v>
      </c>
      <c r="G104" s="734">
        <v>0</v>
      </c>
      <c r="H104" s="715">
        <v>0</v>
      </c>
      <c r="I104" s="734">
        <v>0</v>
      </c>
      <c r="J104" s="715">
        <v>0</v>
      </c>
      <c r="K104" s="734">
        <v>0</v>
      </c>
      <c r="L104" s="715">
        <v>0</v>
      </c>
      <c r="M104" s="734">
        <v>0</v>
      </c>
      <c r="N104" s="715">
        <v>0</v>
      </c>
      <c r="O104" s="734">
        <v>0</v>
      </c>
      <c r="P104" s="715">
        <v>0</v>
      </c>
      <c r="Q104" s="340"/>
    </row>
    <row r="105" spans="1:17" s="186" customFormat="1" ht="12.75">
      <c r="A105" s="273" t="s">
        <v>1020</v>
      </c>
      <c r="B105" s="725"/>
      <c r="C105" s="734">
        <f>SUM(D105:P105)</f>
        <v>0</v>
      </c>
      <c r="D105" s="715">
        <v>0</v>
      </c>
      <c r="E105" s="734">
        <v>0</v>
      </c>
      <c r="F105" s="715">
        <v>0</v>
      </c>
      <c r="G105" s="734">
        <v>0</v>
      </c>
      <c r="H105" s="715">
        <v>0</v>
      </c>
      <c r="I105" s="734">
        <v>0</v>
      </c>
      <c r="J105" s="715">
        <v>0</v>
      </c>
      <c r="K105" s="734">
        <v>0</v>
      </c>
      <c r="L105" s="715">
        <v>0</v>
      </c>
      <c r="M105" s="734">
        <v>0</v>
      </c>
      <c r="N105" s="715">
        <v>0</v>
      </c>
      <c r="O105" s="734">
        <v>0</v>
      </c>
      <c r="P105" s="715">
        <v>0</v>
      </c>
      <c r="Q105" s="340"/>
    </row>
    <row r="106" spans="1:17" s="186" customFormat="1" ht="12.75">
      <c r="A106" s="194" t="s">
        <v>1009</v>
      </c>
      <c r="B106" s="726"/>
      <c r="C106" s="734">
        <f>SUM(D106:Q106)</f>
        <v>0</v>
      </c>
      <c r="D106" s="715">
        <v>0</v>
      </c>
      <c r="E106" s="734">
        <v>0</v>
      </c>
      <c r="F106" s="715">
        <v>0</v>
      </c>
      <c r="G106" s="734">
        <v>0</v>
      </c>
      <c r="H106" s="715">
        <v>0</v>
      </c>
      <c r="I106" s="734">
        <v>0</v>
      </c>
      <c r="J106" s="715">
        <v>0</v>
      </c>
      <c r="K106" s="734">
        <v>0</v>
      </c>
      <c r="L106" s="715">
        <v>0</v>
      </c>
      <c r="M106" s="734">
        <v>0</v>
      </c>
      <c r="N106" s="715">
        <v>0</v>
      </c>
      <c r="O106" s="734">
        <v>0</v>
      </c>
      <c r="P106" s="715">
        <v>0</v>
      </c>
      <c r="Q106" s="378">
        <v>0</v>
      </c>
    </row>
    <row r="107" spans="1:17" s="186" customFormat="1" ht="12.75">
      <c r="A107" s="323" t="s">
        <v>1010</v>
      </c>
      <c r="B107" s="727"/>
      <c r="C107" s="293">
        <v>0</v>
      </c>
      <c r="D107" s="739">
        <v>0</v>
      </c>
      <c r="E107" s="293">
        <v>0</v>
      </c>
      <c r="F107" s="739">
        <v>0</v>
      </c>
      <c r="G107" s="293">
        <v>0</v>
      </c>
      <c r="H107" s="739">
        <v>0</v>
      </c>
      <c r="I107" s="293">
        <v>0</v>
      </c>
      <c r="J107" s="739">
        <v>0</v>
      </c>
      <c r="K107" s="293">
        <v>0</v>
      </c>
      <c r="L107" s="739">
        <v>0</v>
      </c>
      <c r="M107" s="293">
        <v>0</v>
      </c>
      <c r="N107" s="739">
        <v>0</v>
      </c>
      <c r="O107" s="293">
        <v>0</v>
      </c>
      <c r="P107" s="739">
        <v>0</v>
      </c>
      <c r="Q107" s="293">
        <v>0</v>
      </c>
    </row>
    <row r="108" spans="1:17" s="186" customFormat="1" ht="12.75">
      <c r="A108" s="202" t="s">
        <v>716</v>
      </c>
      <c r="B108" s="729" t="s">
        <v>998</v>
      </c>
      <c r="C108" s="130"/>
      <c r="D108" s="738"/>
      <c r="E108" s="130"/>
      <c r="F108" s="738"/>
      <c r="G108" s="130"/>
      <c r="H108" s="738"/>
      <c r="I108" s="130"/>
      <c r="J108" s="738"/>
      <c r="K108" s="130"/>
      <c r="L108" s="738"/>
      <c r="M108" s="130"/>
      <c r="N108" s="738"/>
      <c r="O108" s="130"/>
      <c r="P108" s="738"/>
      <c r="Q108" s="339"/>
    </row>
    <row r="109" spans="1:17" s="186" customFormat="1" ht="12.75">
      <c r="A109" s="322" t="s">
        <v>1019</v>
      </c>
      <c r="B109" s="724"/>
      <c r="C109" s="734">
        <f>SUM(D109:P109)</f>
        <v>0</v>
      </c>
      <c r="D109" s="715">
        <v>0</v>
      </c>
      <c r="E109" s="734">
        <v>0</v>
      </c>
      <c r="F109" s="715">
        <v>0</v>
      </c>
      <c r="G109" s="734">
        <v>0</v>
      </c>
      <c r="H109" s="715">
        <v>0</v>
      </c>
      <c r="I109" s="734">
        <v>0</v>
      </c>
      <c r="J109" s="715">
        <v>0</v>
      </c>
      <c r="K109" s="734">
        <v>0</v>
      </c>
      <c r="L109" s="715">
        <v>0</v>
      </c>
      <c r="M109" s="734">
        <v>0</v>
      </c>
      <c r="N109" s="715">
        <v>0</v>
      </c>
      <c r="O109" s="734">
        <v>0</v>
      </c>
      <c r="P109" s="715">
        <v>0</v>
      </c>
      <c r="Q109" s="340"/>
    </row>
    <row r="110" spans="1:17" s="186" customFormat="1" ht="12.75">
      <c r="A110" s="273" t="s">
        <v>1020</v>
      </c>
      <c r="B110" s="725"/>
      <c r="C110" s="734">
        <f>SUM(D110:P110)</f>
        <v>0</v>
      </c>
      <c r="D110" s="715">
        <v>0</v>
      </c>
      <c r="E110" s="734">
        <v>0</v>
      </c>
      <c r="F110" s="715">
        <v>0</v>
      </c>
      <c r="G110" s="734">
        <v>0</v>
      </c>
      <c r="H110" s="715">
        <v>0</v>
      </c>
      <c r="I110" s="734">
        <v>0</v>
      </c>
      <c r="J110" s="715">
        <v>0</v>
      </c>
      <c r="K110" s="734">
        <v>0</v>
      </c>
      <c r="L110" s="715">
        <v>0</v>
      </c>
      <c r="M110" s="734">
        <v>0</v>
      </c>
      <c r="N110" s="715">
        <v>0</v>
      </c>
      <c r="O110" s="734">
        <v>0</v>
      </c>
      <c r="P110" s="715">
        <v>0</v>
      </c>
      <c r="Q110" s="340"/>
    </row>
    <row r="111" spans="1:17" s="186" customFormat="1" ht="12.75">
      <c r="A111" s="194" t="s">
        <v>1009</v>
      </c>
      <c r="B111" s="726"/>
      <c r="C111" s="734">
        <f>SUM(D111:Q111)</f>
        <v>0</v>
      </c>
      <c r="D111" s="715">
        <v>0</v>
      </c>
      <c r="E111" s="734">
        <v>0</v>
      </c>
      <c r="F111" s="715">
        <v>0</v>
      </c>
      <c r="G111" s="734">
        <v>0</v>
      </c>
      <c r="H111" s="715">
        <v>0</v>
      </c>
      <c r="I111" s="734">
        <v>0</v>
      </c>
      <c r="J111" s="715">
        <v>0</v>
      </c>
      <c r="K111" s="734">
        <v>0</v>
      </c>
      <c r="L111" s="715">
        <v>0</v>
      </c>
      <c r="M111" s="734">
        <v>0</v>
      </c>
      <c r="N111" s="715">
        <v>0</v>
      </c>
      <c r="O111" s="734">
        <v>0</v>
      </c>
      <c r="P111" s="715">
        <v>0</v>
      </c>
      <c r="Q111" s="378">
        <v>0</v>
      </c>
    </row>
    <row r="112" spans="1:17" s="186" customFormat="1" ht="12.75">
      <c r="A112" s="323" t="s">
        <v>1010</v>
      </c>
      <c r="B112" s="727"/>
      <c r="C112" s="293">
        <v>0</v>
      </c>
      <c r="D112" s="739">
        <v>0</v>
      </c>
      <c r="E112" s="293">
        <v>0</v>
      </c>
      <c r="F112" s="739">
        <v>0</v>
      </c>
      <c r="G112" s="293">
        <v>0</v>
      </c>
      <c r="H112" s="739">
        <v>0</v>
      </c>
      <c r="I112" s="293">
        <v>0</v>
      </c>
      <c r="J112" s="739">
        <v>0</v>
      </c>
      <c r="K112" s="293">
        <v>0</v>
      </c>
      <c r="L112" s="739">
        <v>0</v>
      </c>
      <c r="M112" s="293">
        <v>0</v>
      </c>
      <c r="N112" s="739">
        <v>0</v>
      </c>
      <c r="O112" s="293">
        <v>0</v>
      </c>
      <c r="P112" s="739">
        <v>0</v>
      </c>
      <c r="Q112" s="293">
        <v>0</v>
      </c>
    </row>
    <row r="113" spans="1:17" s="186" customFormat="1" ht="12.75">
      <c r="A113" s="202" t="s">
        <v>719</v>
      </c>
      <c r="B113" s="729" t="s">
        <v>996</v>
      </c>
      <c r="C113" s="130"/>
      <c r="D113" s="738"/>
      <c r="E113" s="130"/>
      <c r="F113" s="738"/>
      <c r="G113" s="130"/>
      <c r="H113" s="738"/>
      <c r="I113" s="130"/>
      <c r="J113" s="738"/>
      <c r="K113" s="130"/>
      <c r="L113" s="738"/>
      <c r="M113" s="130"/>
      <c r="N113" s="738"/>
      <c r="O113" s="130"/>
      <c r="P113" s="738"/>
      <c r="Q113" s="339"/>
    </row>
    <row r="114" spans="1:17" s="186" customFormat="1" ht="12.75">
      <c r="A114" s="322" t="s">
        <v>1019</v>
      </c>
      <c r="B114" s="724"/>
      <c r="C114" s="734">
        <f>SUM(D114:P114)</f>
        <v>0</v>
      </c>
      <c r="D114" s="715">
        <v>0</v>
      </c>
      <c r="E114" s="734">
        <v>0</v>
      </c>
      <c r="F114" s="715">
        <v>0</v>
      </c>
      <c r="G114" s="734">
        <v>0</v>
      </c>
      <c r="H114" s="715">
        <v>0</v>
      </c>
      <c r="I114" s="734">
        <v>0</v>
      </c>
      <c r="J114" s="715">
        <v>0</v>
      </c>
      <c r="K114" s="734">
        <v>0</v>
      </c>
      <c r="L114" s="715">
        <v>0</v>
      </c>
      <c r="M114" s="734">
        <v>0</v>
      </c>
      <c r="N114" s="715">
        <v>0</v>
      </c>
      <c r="O114" s="734">
        <v>0</v>
      </c>
      <c r="P114" s="715">
        <v>0</v>
      </c>
      <c r="Q114" s="340"/>
    </row>
    <row r="115" spans="1:17" s="186" customFormat="1" ht="12.75">
      <c r="A115" s="273" t="s">
        <v>1020</v>
      </c>
      <c r="B115" s="725"/>
      <c r="C115" s="734">
        <f>SUM(D115:Q115)</f>
        <v>0</v>
      </c>
      <c r="D115" s="715">
        <v>0</v>
      </c>
      <c r="E115" s="734">
        <v>0</v>
      </c>
      <c r="F115" s="715">
        <v>0</v>
      </c>
      <c r="G115" s="734">
        <v>0</v>
      </c>
      <c r="H115" s="715">
        <v>0</v>
      </c>
      <c r="I115" s="734">
        <v>0</v>
      </c>
      <c r="J115" s="715">
        <v>0</v>
      </c>
      <c r="K115" s="734">
        <v>0</v>
      </c>
      <c r="L115" s="715">
        <v>0</v>
      </c>
      <c r="M115" s="734">
        <v>0</v>
      </c>
      <c r="N115" s="715">
        <v>0</v>
      </c>
      <c r="O115" s="734">
        <v>0</v>
      </c>
      <c r="P115" s="715">
        <v>0</v>
      </c>
      <c r="Q115" s="340"/>
    </row>
    <row r="116" spans="1:17" s="186" customFormat="1" ht="12.75">
      <c r="A116" s="194" t="s">
        <v>1009</v>
      </c>
      <c r="B116" s="726"/>
      <c r="C116" s="734">
        <f>SUM(D116:Q116)</f>
        <v>0</v>
      </c>
      <c r="D116" s="715">
        <v>0</v>
      </c>
      <c r="E116" s="734">
        <v>0</v>
      </c>
      <c r="F116" s="715">
        <v>0</v>
      </c>
      <c r="G116" s="734">
        <v>0</v>
      </c>
      <c r="H116" s="715">
        <v>0</v>
      </c>
      <c r="I116" s="734">
        <v>0</v>
      </c>
      <c r="J116" s="715">
        <v>0</v>
      </c>
      <c r="K116" s="734">
        <v>0</v>
      </c>
      <c r="L116" s="715">
        <v>0</v>
      </c>
      <c r="M116" s="734">
        <v>0</v>
      </c>
      <c r="N116" s="715">
        <v>0</v>
      </c>
      <c r="O116" s="734">
        <v>0</v>
      </c>
      <c r="P116" s="715">
        <v>0</v>
      </c>
      <c r="Q116" s="378">
        <v>0</v>
      </c>
    </row>
    <row r="117" spans="1:17" s="186" customFormat="1" ht="12.75">
      <c r="A117" s="323" t="s">
        <v>1010</v>
      </c>
      <c r="B117" s="727"/>
      <c r="C117" s="293">
        <v>0</v>
      </c>
      <c r="D117" s="739">
        <v>0</v>
      </c>
      <c r="E117" s="293">
        <v>0</v>
      </c>
      <c r="F117" s="739">
        <v>0</v>
      </c>
      <c r="G117" s="293">
        <v>0</v>
      </c>
      <c r="H117" s="739">
        <v>0</v>
      </c>
      <c r="I117" s="293">
        <v>0</v>
      </c>
      <c r="J117" s="739">
        <v>0</v>
      </c>
      <c r="K117" s="293">
        <v>0</v>
      </c>
      <c r="L117" s="739">
        <v>0</v>
      </c>
      <c r="M117" s="293">
        <v>0</v>
      </c>
      <c r="N117" s="739">
        <v>0</v>
      </c>
      <c r="O117" s="293">
        <v>0</v>
      </c>
      <c r="P117" s="739">
        <v>0</v>
      </c>
      <c r="Q117" s="293">
        <v>0</v>
      </c>
    </row>
    <row r="118" spans="1:17" s="186" customFormat="1" ht="12.75">
      <c r="A118" s="202" t="s">
        <v>1023</v>
      </c>
      <c r="B118" s="729" t="s">
        <v>996</v>
      </c>
      <c r="C118" s="130"/>
      <c r="D118" s="738"/>
      <c r="E118" s="130"/>
      <c r="F118" s="738"/>
      <c r="G118" s="130"/>
      <c r="H118" s="738"/>
      <c r="I118" s="130"/>
      <c r="J118" s="738"/>
      <c r="K118" s="130"/>
      <c r="L118" s="738"/>
      <c r="M118" s="130"/>
      <c r="N118" s="738"/>
      <c r="O118" s="130"/>
      <c r="P118" s="738"/>
      <c r="Q118" s="339"/>
    </row>
    <row r="119" spans="1:17" s="186" customFormat="1" ht="12.75">
      <c r="A119" s="322" t="s">
        <v>1019</v>
      </c>
      <c r="B119" s="724"/>
      <c r="C119" s="734">
        <f>SUM(D119:P119)</f>
        <v>0</v>
      </c>
      <c r="D119" s="715">
        <v>0</v>
      </c>
      <c r="E119" s="734">
        <v>0</v>
      </c>
      <c r="F119" s="715">
        <v>0</v>
      </c>
      <c r="G119" s="734">
        <v>0</v>
      </c>
      <c r="H119" s="715">
        <v>0</v>
      </c>
      <c r="I119" s="734">
        <v>0</v>
      </c>
      <c r="J119" s="715">
        <v>0</v>
      </c>
      <c r="K119" s="734">
        <v>0</v>
      </c>
      <c r="L119" s="715">
        <v>0</v>
      </c>
      <c r="M119" s="734">
        <v>0</v>
      </c>
      <c r="N119" s="715">
        <v>0</v>
      </c>
      <c r="O119" s="734">
        <v>0</v>
      </c>
      <c r="P119" s="715">
        <v>0</v>
      </c>
      <c r="Q119" s="340"/>
    </row>
    <row r="120" spans="1:17" s="186" customFormat="1" ht="12.75">
      <c r="A120" s="273" t="s">
        <v>1020</v>
      </c>
      <c r="B120" s="725"/>
      <c r="C120" s="101">
        <f>SUM(D120:P120)</f>
        <v>133</v>
      </c>
      <c r="D120" s="715">
        <v>0</v>
      </c>
      <c r="E120" s="734">
        <v>0</v>
      </c>
      <c r="F120" s="715">
        <v>0</v>
      </c>
      <c r="G120" s="734">
        <v>0</v>
      </c>
      <c r="H120" s="715">
        <v>0</v>
      </c>
      <c r="I120" s="734">
        <v>0</v>
      </c>
      <c r="J120" s="715">
        <v>0</v>
      </c>
      <c r="K120" s="734">
        <v>0</v>
      </c>
      <c r="L120" s="715">
        <v>0</v>
      </c>
      <c r="M120" s="734">
        <v>133</v>
      </c>
      <c r="N120" s="715">
        <v>0</v>
      </c>
      <c r="O120" s="734">
        <v>0</v>
      </c>
      <c r="P120" s="715">
        <v>0</v>
      </c>
      <c r="Q120" s="340"/>
    </row>
    <row r="121" spans="1:17" s="186" customFormat="1" ht="12.75">
      <c r="A121" s="273" t="s">
        <v>1009</v>
      </c>
      <c r="B121" s="726"/>
      <c r="C121" s="734">
        <f>SUM(D121:Q121)</f>
        <v>142</v>
      </c>
      <c r="D121" s="715">
        <v>0</v>
      </c>
      <c r="E121" s="734">
        <v>0</v>
      </c>
      <c r="F121" s="715">
        <v>0</v>
      </c>
      <c r="G121" s="734">
        <v>0</v>
      </c>
      <c r="H121" s="715">
        <v>0</v>
      </c>
      <c r="I121" s="734">
        <v>0</v>
      </c>
      <c r="J121" s="715">
        <v>0</v>
      </c>
      <c r="K121" s="734">
        <v>0</v>
      </c>
      <c r="L121" s="715">
        <v>0</v>
      </c>
      <c r="M121" s="734">
        <v>142</v>
      </c>
      <c r="N121" s="715">
        <v>0</v>
      </c>
      <c r="O121" s="734">
        <v>0</v>
      </c>
      <c r="P121" s="715">
        <v>0</v>
      </c>
      <c r="Q121" s="378">
        <v>0</v>
      </c>
    </row>
    <row r="122" spans="1:17" s="186" customFormat="1" ht="12.75">
      <c r="A122" s="323" t="s">
        <v>1010</v>
      </c>
      <c r="B122" s="727"/>
      <c r="C122" s="293">
        <f>(C$121/C$120)*100</f>
        <v>106.76691729323309</v>
      </c>
      <c r="D122" s="739">
        <v>0</v>
      </c>
      <c r="E122" s="293">
        <v>0</v>
      </c>
      <c r="F122" s="739">
        <v>0</v>
      </c>
      <c r="G122" s="293">
        <v>0</v>
      </c>
      <c r="H122" s="739">
        <v>0</v>
      </c>
      <c r="I122" s="293">
        <v>0</v>
      </c>
      <c r="J122" s="739">
        <v>0</v>
      </c>
      <c r="K122" s="293">
        <v>0</v>
      </c>
      <c r="L122" s="739">
        <v>0</v>
      </c>
      <c r="M122" s="293">
        <f>(M$121/M$120)*100</f>
        <v>106.76691729323309</v>
      </c>
      <c r="N122" s="739">
        <v>0</v>
      </c>
      <c r="O122" s="293">
        <v>0</v>
      </c>
      <c r="P122" s="739">
        <v>0</v>
      </c>
      <c r="Q122" s="293">
        <v>0</v>
      </c>
    </row>
    <row r="123" spans="1:17" s="186" customFormat="1" ht="12.75">
      <c r="A123" s="202" t="s">
        <v>779</v>
      </c>
      <c r="B123" s="729" t="s">
        <v>996</v>
      </c>
      <c r="C123" s="130"/>
      <c r="D123" s="738"/>
      <c r="E123" s="130"/>
      <c r="F123" s="738"/>
      <c r="G123" s="130"/>
      <c r="H123" s="738"/>
      <c r="I123" s="130"/>
      <c r="J123" s="738"/>
      <c r="K123" s="130"/>
      <c r="L123" s="738"/>
      <c r="M123" s="130"/>
      <c r="N123" s="738"/>
      <c r="O123" s="130"/>
      <c r="P123" s="738"/>
      <c r="Q123" s="339"/>
    </row>
    <row r="124" spans="1:17" s="186" customFormat="1" ht="12.75">
      <c r="A124" s="322" t="s">
        <v>1019</v>
      </c>
      <c r="B124" s="724"/>
      <c r="C124" s="734">
        <f>SUM(D124:P124)</f>
        <v>0</v>
      </c>
      <c r="D124" s="715">
        <v>0</v>
      </c>
      <c r="E124" s="734">
        <v>0</v>
      </c>
      <c r="F124" s="715">
        <v>0</v>
      </c>
      <c r="G124" s="734">
        <v>0</v>
      </c>
      <c r="H124" s="715">
        <v>0</v>
      </c>
      <c r="I124" s="734">
        <v>0</v>
      </c>
      <c r="J124" s="715">
        <v>0</v>
      </c>
      <c r="K124" s="734">
        <v>0</v>
      </c>
      <c r="L124" s="715">
        <v>0</v>
      </c>
      <c r="M124" s="734">
        <v>0</v>
      </c>
      <c r="N124" s="715">
        <v>0</v>
      </c>
      <c r="O124" s="734">
        <v>0</v>
      </c>
      <c r="P124" s="715">
        <v>0</v>
      </c>
      <c r="Q124" s="340"/>
    </row>
    <row r="125" spans="1:17" s="186" customFormat="1" ht="12.75">
      <c r="A125" s="273" t="s">
        <v>1020</v>
      </c>
      <c r="B125" s="725"/>
      <c r="C125" s="734">
        <f>SUM(D125:P125)</f>
        <v>0</v>
      </c>
      <c r="D125" s="715">
        <v>0</v>
      </c>
      <c r="E125" s="734">
        <v>0</v>
      </c>
      <c r="F125" s="715">
        <v>0</v>
      </c>
      <c r="G125" s="734">
        <v>0</v>
      </c>
      <c r="H125" s="715">
        <v>0</v>
      </c>
      <c r="I125" s="734">
        <v>0</v>
      </c>
      <c r="J125" s="715">
        <v>0</v>
      </c>
      <c r="K125" s="734">
        <v>0</v>
      </c>
      <c r="L125" s="715">
        <v>0</v>
      </c>
      <c r="M125" s="734">
        <v>0</v>
      </c>
      <c r="N125" s="715">
        <v>0</v>
      </c>
      <c r="O125" s="734">
        <v>0</v>
      </c>
      <c r="P125" s="715">
        <v>0</v>
      </c>
      <c r="Q125" s="340"/>
    </row>
    <row r="126" spans="1:17" s="186" customFormat="1" ht="12.75">
      <c r="A126" s="273" t="s">
        <v>1009</v>
      </c>
      <c r="B126" s="726"/>
      <c r="C126" s="734">
        <f>SUM(D126:Q126)</f>
        <v>0</v>
      </c>
      <c r="D126" s="715">
        <v>0</v>
      </c>
      <c r="E126" s="734">
        <v>0</v>
      </c>
      <c r="F126" s="715">
        <v>0</v>
      </c>
      <c r="G126" s="734">
        <v>0</v>
      </c>
      <c r="H126" s="715">
        <v>0</v>
      </c>
      <c r="I126" s="734">
        <v>0</v>
      </c>
      <c r="J126" s="715">
        <v>0</v>
      </c>
      <c r="K126" s="734">
        <v>0</v>
      </c>
      <c r="L126" s="715">
        <v>0</v>
      </c>
      <c r="M126" s="734">
        <v>0</v>
      </c>
      <c r="N126" s="715">
        <v>0</v>
      </c>
      <c r="O126" s="734">
        <v>0</v>
      </c>
      <c r="P126" s="715">
        <v>0</v>
      </c>
      <c r="Q126" s="378">
        <v>0</v>
      </c>
    </row>
    <row r="127" spans="1:17" s="186" customFormat="1" ht="12.75">
      <c r="A127" s="323" t="s">
        <v>1010</v>
      </c>
      <c r="B127" s="727"/>
      <c r="C127" s="293">
        <v>0</v>
      </c>
      <c r="D127" s="739">
        <v>0</v>
      </c>
      <c r="E127" s="293">
        <v>0</v>
      </c>
      <c r="F127" s="739">
        <v>0</v>
      </c>
      <c r="G127" s="293">
        <v>0</v>
      </c>
      <c r="H127" s="739">
        <v>0</v>
      </c>
      <c r="I127" s="293">
        <v>0</v>
      </c>
      <c r="J127" s="739">
        <v>0</v>
      </c>
      <c r="K127" s="293">
        <v>0</v>
      </c>
      <c r="L127" s="739">
        <v>0</v>
      </c>
      <c r="M127" s="293">
        <v>0</v>
      </c>
      <c r="N127" s="739">
        <v>0</v>
      </c>
      <c r="O127" s="293">
        <v>0</v>
      </c>
      <c r="P127" s="739">
        <v>0</v>
      </c>
      <c r="Q127" s="293">
        <v>0</v>
      </c>
    </row>
    <row r="128" spans="1:17" s="186" customFormat="1" ht="12.75">
      <c r="A128" s="202" t="s">
        <v>780</v>
      </c>
      <c r="B128" s="729" t="s">
        <v>996</v>
      </c>
      <c r="C128" s="130"/>
      <c r="D128" s="738"/>
      <c r="E128" s="130"/>
      <c r="F128" s="738"/>
      <c r="G128" s="130"/>
      <c r="H128" s="738"/>
      <c r="I128" s="130"/>
      <c r="J128" s="738"/>
      <c r="K128" s="130"/>
      <c r="L128" s="738"/>
      <c r="M128" s="130"/>
      <c r="N128" s="738"/>
      <c r="O128" s="130"/>
      <c r="P128" s="738"/>
      <c r="Q128" s="339"/>
    </row>
    <row r="129" spans="1:17" s="186" customFormat="1" ht="12.75">
      <c r="A129" s="322" t="s">
        <v>1019</v>
      </c>
      <c r="B129" s="724"/>
      <c r="C129" s="734">
        <f>SUM(D129:P129)</f>
        <v>0</v>
      </c>
      <c r="D129" s="715">
        <v>0</v>
      </c>
      <c r="E129" s="734">
        <v>0</v>
      </c>
      <c r="F129" s="715">
        <v>0</v>
      </c>
      <c r="G129" s="734">
        <v>0</v>
      </c>
      <c r="H129" s="715">
        <v>0</v>
      </c>
      <c r="I129" s="734">
        <v>0</v>
      </c>
      <c r="J129" s="715">
        <v>0</v>
      </c>
      <c r="K129" s="734">
        <v>0</v>
      </c>
      <c r="L129" s="715">
        <v>0</v>
      </c>
      <c r="M129" s="734">
        <v>0</v>
      </c>
      <c r="N129" s="715">
        <v>0</v>
      </c>
      <c r="O129" s="734">
        <v>0</v>
      </c>
      <c r="P129" s="715">
        <v>0</v>
      </c>
      <c r="Q129" s="340"/>
    </row>
    <row r="130" spans="1:17" s="186" customFormat="1" ht="12.75">
      <c r="A130" s="273" t="s">
        <v>1020</v>
      </c>
      <c r="B130" s="725"/>
      <c r="C130" s="734">
        <f>SUM(D130:P130)</f>
        <v>0</v>
      </c>
      <c r="D130" s="715">
        <v>0</v>
      </c>
      <c r="E130" s="734">
        <v>0</v>
      </c>
      <c r="F130" s="715">
        <v>0</v>
      </c>
      <c r="G130" s="734">
        <v>0</v>
      </c>
      <c r="H130" s="715">
        <v>0</v>
      </c>
      <c r="I130" s="734">
        <v>0</v>
      </c>
      <c r="J130" s="715">
        <v>0</v>
      </c>
      <c r="K130" s="734">
        <v>0</v>
      </c>
      <c r="L130" s="715">
        <v>0</v>
      </c>
      <c r="M130" s="734">
        <v>0</v>
      </c>
      <c r="N130" s="715">
        <v>0</v>
      </c>
      <c r="O130" s="734">
        <v>0</v>
      </c>
      <c r="P130" s="715">
        <v>0</v>
      </c>
      <c r="Q130" s="340"/>
    </row>
    <row r="131" spans="1:17" s="186" customFormat="1" ht="12.75">
      <c r="A131" s="194" t="s">
        <v>1009</v>
      </c>
      <c r="B131" s="726"/>
      <c r="C131" s="734">
        <f>SUM(D131:Q131)</f>
        <v>0</v>
      </c>
      <c r="D131" s="715">
        <v>0</v>
      </c>
      <c r="E131" s="734">
        <v>0</v>
      </c>
      <c r="F131" s="715">
        <v>0</v>
      </c>
      <c r="G131" s="734">
        <v>0</v>
      </c>
      <c r="H131" s="715">
        <v>0</v>
      </c>
      <c r="I131" s="734">
        <v>0</v>
      </c>
      <c r="J131" s="715">
        <v>0</v>
      </c>
      <c r="K131" s="734">
        <v>0</v>
      </c>
      <c r="L131" s="715">
        <v>0</v>
      </c>
      <c r="M131" s="734">
        <v>0</v>
      </c>
      <c r="N131" s="715">
        <v>0</v>
      </c>
      <c r="O131" s="734">
        <v>0</v>
      </c>
      <c r="P131" s="715">
        <v>0</v>
      </c>
      <c r="Q131" s="378">
        <v>0</v>
      </c>
    </row>
    <row r="132" spans="1:17" s="186" customFormat="1" ht="12.75">
      <c r="A132" s="323" t="s">
        <v>1010</v>
      </c>
      <c r="B132" s="727"/>
      <c r="C132" s="293">
        <v>0</v>
      </c>
      <c r="D132" s="739">
        <v>0</v>
      </c>
      <c r="E132" s="293">
        <v>0</v>
      </c>
      <c r="F132" s="739">
        <v>0</v>
      </c>
      <c r="G132" s="293">
        <v>0</v>
      </c>
      <c r="H132" s="739">
        <v>0</v>
      </c>
      <c r="I132" s="293">
        <v>0</v>
      </c>
      <c r="J132" s="739">
        <v>0</v>
      </c>
      <c r="K132" s="293">
        <v>0</v>
      </c>
      <c r="L132" s="739">
        <v>0</v>
      </c>
      <c r="M132" s="293">
        <v>0</v>
      </c>
      <c r="N132" s="739">
        <v>0</v>
      </c>
      <c r="O132" s="293">
        <v>0</v>
      </c>
      <c r="P132" s="739">
        <v>0</v>
      </c>
      <c r="Q132" s="293">
        <v>0</v>
      </c>
    </row>
    <row r="133" spans="1:17" s="186" customFormat="1" ht="12.75">
      <c r="A133" s="324" t="s">
        <v>781</v>
      </c>
      <c r="B133" s="729" t="s">
        <v>998</v>
      </c>
      <c r="C133" s="130"/>
      <c r="D133" s="738"/>
      <c r="E133" s="130"/>
      <c r="F133" s="738"/>
      <c r="G133" s="130"/>
      <c r="H133" s="738"/>
      <c r="I133" s="130"/>
      <c r="J133" s="738"/>
      <c r="K133" s="130"/>
      <c r="L133" s="738"/>
      <c r="M133" s="130"/>
      <c r="N133" s="738"/>
      <c r="O133" s="130"/>
      <c r="P133" s="738"/>
      <c r="Q133" s="339"/>
    </row>
    <row r="134" spans="1:17" s="186" customFormat="1" ht="12.75">
      <c r="A134" s="322" t="s">
        <v>1019</v>
      </c>
      <c r="B134" s="724"/>
      <c r="C134" s="734">
        <f>SUM(D134:P134)</f>
        <v>0</v>
      </c>
      <c r="D134" s="715">
        <v>0</v>
      </c>
      <c r="E134" s="734">
        <v>0</v>
      </c>
      <c r="F134" s="715">
        <v>0</v>
      </c>
      <c r="G134" s="734">
        <v>0</v>
      </c>
      <c r="H134" s="715">
        <v>0</v>
      </c>
      <c r="I134" s="734">
        <v>0</v>
      </c>
      <c r="J134" s="715">
        <v>0</v>
      </c>
      <c r="K134" s="734">
        <v>0</v>
      </c>
      <c r="L134" s="715">
        <v>0</v>
      </c>
      <c r="M134" s="734">
        <v>0</v>
      </c>
      <c r="N134" s="715">
        <v>0</v>
      </c>
      <c r="O134" s="734">
        <v>0</v>
      </c>
      <c r="P134" s="715">
        <v>0</v>
      </c>
      <c r="Q134" s="340"/>
    </row>
    <row r="135" spans="1:17" s="186" customFormat="1" ht="12.75">
      <c r="A135" s="273" t="s">
        <v>1020</v>
      </c>
      <c r="B135" s="725"/>
      <c r="C135" s="734">
        <f>SUM(D135:P135)</f>
        <v>0</v>
      </c>
      <c r="D135" s="715">
        <v>0</v>
      </c>
      <c r="E135" s="734">
        <v>0</v>
      </c>
      <c r="F135" s="715">
        <v>0</v>
      </c>
      <c r="G135" s="734">
        <v>0</v>
      </c>
      <c r="H135" s="715">
        <v>0</v>
      </c>
      <c r="I135" s="734">
        <v>0</v>
      </c>
      <c r="J135" s="715">
        <v>0</v>
      </c>
      <c r="K135" s="734">
        <v>0</v>
      </c>
      <c r="L135" s="715">
        <v>0</v>
      </c>
      <c r="M135" s="734">
        <v>0</v>
      </c>
      <c r="N135" s="715">
        <v>0</v>
      </c>
      <c r="O135" s="734">
        <v>0</v>
      </c>
      <c r="P135" s="715">
        <v>0</v>
      </c>
      <c r="Q135" s="340"/>
    </row>
    <row r="136" spans="1:17" s="186" customFormat="1" ht="12.75">
      <c r="A136" s="273" t="s">
        <v>1009</v>
      </c>
      <c r="B136" s="726"/>
      <c r="C136" s="734">
        <f>SUM(D136:Q136)</f>
        <v>0</v>
      </c>
      <c r="D136" s="715"/>
      <c r="E136" s="734"/>
      <c r="F136" s="715"/>
      <c r="G136" s="734"/>
      <c r="H136" s="715"/>
      <c r="I136" s="734"/>
      <c r="J136" s="715"/>
      <c r="K136" s="734"/>
      <c r="L136" s="715"/>
      <c r="M136" s="734"/>
      <c r="N136" s="715"/>
      <c r="O136" s="734"/>
      <c r="P136" s="715"/>
      <c r="Q136" s="378"/>
    </row>
    <row r="137" spans="1:17" s="186" customFormat="1" ht="12.75">
      <c r="A137" s="273" t="s">
        <v>1010</v>
      </c>
      <c r="B137" s="727"/>
      <c r="C137" s="293">
        <v>0</v>
      </c>
      <c r="D137" s="739">
        <v>0</v>
      </c>
      <c r="E137" s="293">
        <v>0</v>
      </c>
      <c r="F137" s="739">
        <v>0</v>
      </c>
      <c r="G137" s="293">
        <v>0</v>
      </c>
      <c r="H137" s="739">
        <v>0</v>
      </c>
      <c r="I137" s="293">
        <v>0</v>
      </c>
      <c r="J137" s="739">
        <v>0</v>
      </c>
      <c r="K137" s="293">
        <v>0</v>
      </c>
      <c r="L137" s="739">
        <v>0</v>
      </c>
      <c r="M137" s="293">
        <v>0</v>
      </c>
      <c r="N137" s="739">
        <v>0</v>
      </c>
      <c r="O137" s="293">
        <v>0</v>
      </c>
      <c r="P137" s="739">
        <v>0</v>
      </c>
      <c r="Q137" s="293">
        <v>0</v>
      </c>
    </row>
    <row r="138" spans="1:17" s="186" customFormat="1" ht="12.75">
      <c r="A138" s="202" t="s">
        <v>940</v>
      </c>
      <c r="B138" s="729" t="s">
        <v>998</v>
      </c>
      <c r="C138" s="130"/>
      <c r="D138" s="738"/>
      <c r="E138" s="130"/>
      <c r="F138" s="738"/>
      <c r="G138" s="130"/>
      <c r="H138" s="738"/>
      <c r="I138" s="130"/>
      <c r="J138" s="738"/>
      <c r="K138" s="130"/>
      <c r="L138" s="738"/>
      <c r="M138" s="130"/>
      <c r="N138" s="738"/>
      <c r="O138" s="130"/>
      <c r="P138" s="738"/>
      <c r="Q138" s="339"/>
    </row>
    <row r="139" spans="1:17" s="186" customFormat="1" ht="12.75">
      <c r="A139" s="322" t="s">
        <v>1019</v>
      </c>
      <c r="B139" s="724"/>
      <c r="C139" s="734">
        <f>SUM(D139:P139)</f>
        <v>0</v>
      </c>
      <c r="D139" s="715">
        <v>0</v>
      </c>
      <c r="E139" s="734">
        <v>0</v>
      </c>
      <c r="F139" s="715">
        <v>0</v>
      </c>
      <c r="G139" s="734">
        <v>0</v>
      </c>
      <c r="H139" s="715">
        <v>0</v>
      </c>
      <c r="I139" s="734">
        <v>0</v>
      </c>
      <c r="J139" s="715">
        <v>0</v>
      </c>
      <c r="K139" s="734">
        <v>0</v>
      </c>
      <c r="L139" s="715">
        <v>0</v>
      </c>
      <c r="M139" s="734">
        <v>0</v>
      </c>
      <c r="N139" s="715">
        <v>0</v>
      </c>
      <c r="O139" s="734">
        <v>0</v>
      </c>
      <c r="P139" s="715">
        <v>0</v>
      </c>
      <c r="Q139" s="340"/>
    </row>
    <row r="140" spans="1:17" s="186" customFormat="1" ht="12.75">
      <c r="A140" s="273" t="s">
        <v>1020</v>
      </c>
      <c r="B140" s="725"/>
      <c r="C140" s="734">
        <f>SUM(D140:P140)</f>
        <v>0</v>
      </c>
      <c r="D140" s="715">
        <v>0</v>
      </c>
      <c r="E140" s="734">
        <v>0</v>
      </c>
      <c r="F140" s="715">
        <v>0</v>
      </c>
      <c r="G140" s="734">
        <v>0</v>
      </c>
      <c r="H140" s="715">
        <v>0</v>
      </c>
      <c r="I140" s="734">
        <v>0</v>
      </c>
      <c r="J140" s="715">
        <v>0</v>
      </c>
      <c r="K140" s="734">
        <v>0</v>
      </c>
      <c r="L140" s="715">
        <v>0</v>
      </c>
      <c r="M140" s="734">
        <v>0</v>
      </c>
      <c r="N140" s="715">
        <v>0</v>
      </c>
      <c r="O140" s="734">
        <v>0</v>
      </c>
      <c r="P140" s="715">
        <v>0</v>
      </c>
      <c r="Q140" s="340"/>
    </row>
    <row r="141" spans="1:17" s="186" customFormat="1" ht="12.75">
      <c r="A141" s="273" t="s">
        <v>1009</v>
      </c>
      <c r="B141" s="726"/>
      <c r="C141" s="734">
        <f>SUM(D141:Q141)</f>
        <v>0</v>
      </c>
      <c r="D141" s="715">
        <v>0</v>
      </c>
      <c r="E141" s="734">
        <v>0</v>
      </c>
      <c r="F141" s="715">
        <v>0</v>
      </c>
      <c r="G141" s="734">
        <v>0</v>
      </c>
      <c r="H141" s="715">
        <v>0</v>
      </c>
      <c r="I141" s="734">
        <v>0</v>
      </c>
      <c r="J141" s="715">
        <v>0</v>
      </c>
      <c r="K141" s="734">
        <v>0</v>
      </c>
      <c r="L141" s="715">
        <v>0</v>
      </c>
      <c r="M141" s="734">
        <v>0</v>
      </c>
      <c r="N141" s="715">
        <v>0</v>
      </c>
      <c r="O141" s="734">
        <v>0</v>
      </c>
      <c r="P141" s="715">
        <v>0</v>
      </c>
      <c r="Q141" s="378">
        <v>0</v>
      </c>
    </row>
    <row r="142" spans="1:17" s="186" customFormat="1" ht="12.75">
      <c r="A142" s="323" t="s">
        <v>1010</v>
      </c>
      <c r="B142" s="727"/>
      <c r="C142" s="293">
        <v>0</v>
      </c>
      <c r="D142" s="739">
        <v>0</v>
      </c>
      <c r="E142" s="293">
        <v>0</v>
      </c>
      <c r="F142" s="739">
        <v>0</v>
      </c>
      <c r="G142" s="293">
        <v>0</v>
      </c>
      <c r="H142" s="739">
        <v>0</v>
      </c>
      <c r="I142" s="293">
        <v>0</v>
      </c>
      <c r="J142" s="739">
        <v>0</v>
      </c>
      <c r="K142" s="293">
        <v>0</v>
      </c>
      <c r="L142" s="739">
        <v>0</v>
      </c>
      <c r="M142" s="293">
        <v>0</v>
      </c>
      <c r="N142" s="739">
        <v>0</v>
      </c>
      <c r="O142" s="293">
        <v>0</v>
      </c>
      <c r="P142" s="739">
        <v>0</v>
      </c>
      <c r="Q142" s="293">
        <v>0</v>
      </c>
    </row>
    <row r="143" spans="1:17" s="186" customFormat="1" ht="12.75">
      <c r="A143" s="202" t="s">
        <v>782</v>
      </c>
      <c r="B143" s="729" t="s">
        <v>998</v>
      </c>
      <c r="C143" s="130"/>
      <c r="D143" s="738"/>
      <c r="E143" s="130"/>
      <c r="F143" s="738"/>
      <c r="G143" s="130"/>
      <c r="H143" s="738"/>
      <c r="I143" s="130"/>
      <c r="J143" s="738"/>
      <c r="K143" s="130"/>
      <c r="L143" s="738"/>
      <c r="M143" s="130"/>
      <c r="N143" s="738"/>
      <c r="O143" s="130"/>
      <c r="P143" s="738"/>
      <c r="Q143" s="339"/>
    </row>
    <row r="144" spans="1:17" s="186" customFormat="1" ht="12.75">
      <c r="A144" s="322" t="s">
        <v>1019</v>
      </c>
      <c r="B144" s="724"/>
      <c r="C144" s="734">
        <f>SUM(D144:P144)</f>
        <v>0</v>
      </c>
      <c r="D144" s="715">
        <v>0</v>
      </c>
      <c r="E144" s="734">
        <v>0</v>
      </c>
      <c r="F144" s="715">
        <v>0</v>
      </c>
      <c r="G144" s="734">
        <v>0</v>
      </c>
      <c r="H144" s="715">
        <v>0</v>
      </c>
      <c r="I144" s="734">
        <v>0</v>
      </c>
      <c r="J144" s="715">
        <v>0</v>
      </c>
      <c r="K144" s="734">
        <v>0</v>
      </c>
      <c r="L144" s="715">
        <v>0</v>
      </c>
      <c r="M144" s="734">
        <v>0</v>
      </c>
      <c r="N144" s="715">
        <v>0</v>
      </c>
      <c r="O144" s="734">
        <v>0</v>
      </c>
      <c r="P144" s="715">
        <v>0</v>
      </c>
      <c r="Q144" s="340"/>
    </row>
    <row r="145" spans="1:17" s="186" customFormat="1" ht="12.75">
      <c r="A145" s="273" t="s">
        <v>1020</v>
      </c>
      <c r="B145" s="725"/>
      <c r="C145" s="734">
        <f>SUM(D145:P145)</f>
        <v>1660</v>
      </c>
      <c r="D145" s="715">
        <f>SUM(D144,)</f>
        <v>0</v>
      </c>
      <c r="E145" s="101">
        <f aca="true" t="shared" si="0" ref="E145:P145">SUM(E144,)</f>
        <v>0</v>
      </c>
      <c r="F145" s="715">
        <f t="shared" si="0"/>
        <v>0</v>
      </c>
      <c r="G145" s="101">
        <f t="shared" si="0"/>
        <v>0</v>
      </c>
      <c r="H145" s="715">
        <f t="shared" si="0"/>
        <v>0</v>
      </c>
      <c r="I145" s="101">
        <f t="shared" si="0"/>
        <v>0</v>
      </c>
      <c r="J145" s="715">
        <f t="shared" si="0"/>
        <v>0</v>
      </c>
      <c r="K145" s="101">
        <f t="shared" si="0"/>
        <v>0</v>
      </c>
      <c r="L145" s="715">
        <f t="shared" si="0"/>
        <v>0</v>
      </c>
      <c r="M145" s="101">
        <v>1660</v>
      </c>
      <c r="N145" s="715">
        <f t="shared" si="0"/>
        <v>0</v>
      </c>
      <c r="O145" s="101">
        <f t="shared" si="0"/>
        <v>0</v>
      </c>
      <c r="P145" s="715">
        <f t="shared" si="0"/>
        <v>0</v>
      </c>
      <c r="Q145" s="340"/>
    </row>
    <row r="146" spans="1:17" s="186" customFormat="1" ht="12.75">
      <c r="A146" s="194" t="s">
        <v>1009</v>
      </c>
      <c r="B146" s="726"/>
      <c r="C146" s="734">
        <f>SUM(D146:Q146)</f>
        <v>1657</v>
      </c>
      <c r="D146" s="715">
        <v>0</v>
      </c>
      <c r="E146" s="734">
        <v>60</v>
      </c>
      <c r="F146" s="715">
        <v>0</v>
      </c>
      <c r="G146" s="734">
        <v>0</v>
      </c>
      <c r="H146" s="715">
        <v>0</v>
      </c>
      <c r="I146" s="734">
        <v>0</v>
      </c>
      <c r="J146" s="715">
        <v>0</v>
      </c>
      <c r="K146" s="734">
        <v>0</v>
      </c>
      <c r="L146" s="715">
        <v>0</v>
      </c>
      <c r="M146" s="734">
        <v>1597</v>
      </c>
      <c r="N146" s="715">
        <v>0</v>
      </c>
      <c r="O146" s="734">
        <v>0</v>
      </c>
      <c r="P146" s="715">
        <v>0</v>
      </c>
      <c r="Q146" s="378">
        <v>0</v>
      </c>
    </row>
    <row r="147" spans="1:17" s="186" customFormat="1" ht="12.75">
      <c r="A147" s="323" t="s">
        <v>1010</v>
      </c>
      <c r="B147" s="727"/>
      <c r="C147" s="293">
        <f>(C$146/C$145)*100</f>
        <v>99.81927710843374</v>
      </c>
      <c r="D147" s="739">
        <v>0</v>
      </c>
      <c r="E147" s="293">
        <v>0</v>
      </c>
      <c r="F147" s="739">
        <v>0</v>
      </c>
      <c r="G147" s="293">
        <v>0</v>
      </c>
      <c r="H147" s="739">
        <v>0</v>
      </c>
      <c r="I147" s="293">
        <v>0</v>
      </c>
      <c r="J147" s="739">
        <v>0</v>
      </c>
      <c r="K147" s="293">
        <v>0</v>
      </c>
      <c r="L147" s="739">
        <v>0</v>
      </c>
      <c r="M147" s="293">
        <f>(M$146/M$145)*100</f>
        <v>96.20481927710843</v>
      </c>
      <c r="N147" s="739">
        <v>0</v>
      </c>
      <c r="O147" s="293">
        <v>0</v>
      </c>
      <c r="P147" s="739">
        <v>0</v>
      </c>
      <c r="Q147" s="293">
        <v>0</v>
      </c>
    </row>
    <row r="148" spans="1:17" s="186" customFormat="1" ht="12.75">
      <c r="A148" s="35" t="s">
        <v>783</v>
      </c>
      <c r="B148" s="728" t="s">
        <v>998</v>
      </c>
      <c r="C148" s="130"/>
      <c r="D148" s="738"/>
      <c r="E148" s="130"/>
      <c r="F148" s="738"/>
      <c r="G148" s="130"/>
      <c r="H148" s="738"/>
      <c r="I148" s="130"/>
      <c r="J148" s="738"/>
      <c r="K148" s="130"/>
      <c r="L148" s="738"/>
      <c r="M148" s="130"/>
      <c r="N148" s="738"/>
      <c r="O148" s="130"/>
      <c r="P148" s="738"/>
      <c r="Q148" s="339"/>
    </row>
    <row r="149" spans="1:17" s="186" customFormat="1" ht="12.75">
      <c r="A149" s="322" t="s">
        <v>1019</v>
      </c>
      <c r="B149" s="724"/>
      <c r="C149" s="734">
        <f>SUM(D149:P149)</f>
        <v>0</v>
      </c>
      <c r="D149" s="715">
        <v>0</v>
      </c>
      <c r="E149" s="734">
        <v>0</v>
      </c>
      <c r="F149" s="715">
        <v>0</v>
      </c>
      <c r="G149" s="734">
        <v>0</v>
      </c>
      <c r="H149" s="715">
        <v>0</v>
      </c>
      <c r="I149" s="734">
        <v>0</v>
      </c>
      <c r="J149" s="715">
        <v>0</v>
      </c>
      <c r="K149" s="734">
        <v>0</v>
      </c>
      <c r="L149" s="715">
        <v>0</v>
      </c>
      <c r="M149" s="734">
        <v>0</v>
      </c>
      <c r="N149" s="715">
        <v>0</v>
      </c>
      <c r="O149" s="734">
        <v>0</v>
      </c>
      <c r="P149" s="715">
        <v>0</v>
      </c>
      <c r="Q149" s="340"/>
    </row>
    <row r="150" spans="1:17" s="186" customFormat="1" ht="12.75">
      <c r="A150" s="273" t="s">
        <v>1020</v>
      </c>
      <c r="B150" s="725"/>
      <c r="C150" s="734">
        <f>SUM(D150:P150)</f>
        <v>0</v>
      </c>
      <c r="D150" s="715">
        <v>0</v>
      </c>
      <c r="E150" s="734">
        <v>0</v>
      </c>
      <c r="F150" s="715">
        <v>0</v>
      </c>
      <c r="G150" s="734">
        <v>0</v>
      </c>
      <c r="H150" s="715">
        <v>0</v>
      </c>
      <c r="I150" s="734">
        <v>0</v>
      </c>
      <c r="J150" s="715">
        <v>0</v>
      </c>
      <c r="K150" s="734">
        <v>0</v>
      </c>
      <c r="L150" s="715">
        <v>0</v>
      </c>
      <c r="M150" s="734">
        <v>0</v>
      </c>
      <c r="N150" s="715">
        <v>0</v>
      </c>
      <c r="O150" s="734">
        <v>0</v>
      </c>
      <c r="P150" s="715">
        <v>0</v>
      </c>
      <c r="Q150" s="340"/>
    </row>
    <row r="151" spans="1:17" s="186" customFormat="1" ht="12.75">
      <c r="A151" s="273" t="s">
        <v>1009</v>
      </c>
      <c r="B151" s="726"/>
      <c r="C151" s="734">
        <f>SUM(D151:Q151)</f>
        <v>0</v>
      </c>
      <c r="D151" s="715">
        <v>0</v>
      </c>
      <c r="E151" s="734">
        <v>0</v>
      </c>
      <c r="F151" s="715">
        <v>0</v>
      </c>
      <c r="G151" s="734">
        <v>0</v>
      </c>
      <c r="H151" s="715">
        <v>0</v>
      </c>
      <c r="I151" s="734">
        <v>0</v>
      </c>
      <c r="J151" s="715">
        <v>0</v>
      </c>
      <c r="K151" s="734">
        <v>0</v>
      </c>
      <c r="L151" s="715">
        <v>0</v>
      </c>
      <c r="M151" s="734">
        <v>0</v>
      </c>
      <c r="N151" s="715">
        <v>0</v>
      </c>
      <c r="O151" s="734">
        <v>0</v>
      </c>
      <c r="P151" s="715">
        <v>0</v>
      </c>
      <c r="Q151" s="378">
        <v>0</v>
      </c>
    </row>
    <row r="152" spans="1:17" s="186" customFormat="1" ht="12.75">
      <c r="A152" s="323" t="s">
        <v>1010</v>
      </c>
      <c r="B152" s="727"/>
      <c r="C152" s="293">
        <v>0</v>
      </c>
      <c r="D152" s="739">
        <v>0</v>
      </c>
      <c r="E152" s="293">
        <v>0</v>
      </c>
      <c r="F152" s="739">
        <v>0</v>
      </c>
      <c r="G152" s="293">
        <v>0</v>
      </c>
      <c r="H152" s="739">
        <v>0</v>
      </c>
      <c r="I152" s="293">
        <v>0</v>
      </c>
      <c r="J152" s="739">
        <v>0</v>
      </c>
      <c r="K152" s="293">
        <v>0</v>
      </c>
      <c r="L152" s="739">
        <v>0</v>
      </c>
      <c r="M152" s="293">
        <v>0</v>
      </c>
      <c r="N152" s="739">
        <v>0</v>
      </c>
      <c r="O152" s="293">
        <v>0</v>
      </c>
      <c r="P152" s="739">
        <v>0</v>
      </c>
      <c r="Q152" s="293">
        <v>0</v>
      </c>
    </row>
    <row r="153" spans="1:17" s="186" customFormat="1" ht="12.75">
      <c r="A153" s="35" t="s">
        <v>784</v>
      </c>
      <c r="B153" s="728" t="s">
        <v>998</v>
      </c>
      <c r="C153" s="130"/>
      <c r="D153" s="738"/>
      <c r="E153" s="130"/>
      <c r="F153" s="738"/>
      <c r="G153" s="130"/>
      <c r="H153" s="738"/>
      <c r="I153" s="130"/>
      <c r="J153" s="738"/>
      <c r="K153" s="130"/>
      <c r="L153" s="738"/>
      <c r="M153" s="130"/>
      <c r="N153" s="738"/>
      <c r="O153" s="130"/>
      <c r="P153" s="738"/>
      <c r="Q153" s="339"/>
    </row>
    <row r="154" spans="1:17" s="186" customFormat="1" ht="12.75">
      <c r="A154" s="322" t="s">
        <v>1019</v>
      </c>
      <c r="B154" s="724"/>
      <c r="C154" s="734">
        <f>SUM(D154:P154)</f>
        <v>0</v>
      </c>
      <c r="D154" s="715">
        <v>0</v>
      </c>
      <c r="E154" s="734">
        <v>0</v>
      </c>
      <c r="F154" s="715">
        <v>0</v>
      </c>
      <c r="G154" s="734">
        <v>0</v>
      </c>
      <c r="H154" s="715">
        <v>0</v>
      </c>
      <c r="I154" s="734">
        <v>0</v>
      </c>
      <c r="J154" s="715">
        <v>0</v>
      </c>
      <c r="K154" s="734">
        <v>0</v>
      </c>
      <c r="L154" s="715">
        <v>0</v>
      </c>
      <c r="M154" s="734">
        <v>0</v>
      </c>
      <c r="N154" s="715">
        <v>0</v>
      </c>
      <c r="O154" s="734">
        <v>0</v>
      </c>
      <c r="P154" s="715">
        <v>0</v>
      </c>
      <c r="Q154" s="340"/>
    </row>
    <row r="155" spans="1:17" s="186" customFormat="1" ht="12.75">
      <c r="A155" s="273" t="s">
        <v>1020</v>
      </c>
      <c r="B155" s="725"/>
      <c r="C155" s="734">
        <f>SUM(D155:P155)</f>
        <v>0</v>
      </c>
      <c r="D155" s="715">
        <v>0</v>
      </c>
      <c r="E155" s="734">
        <v>0</v>
      </c>
      <c r="F155" s="715">
        <v>0</v>
      </c>
      <c r="G155" s="734">
        <v>0</v>
      </c>
      <c r="H155" s="715">
        <v>0</v>
      </c>
      <c r="I155" s="734">
        <v>0</v>
      </c>
      <c r="J155" s="715">
        <v>0</v>
      </c>
      <c r="K155" s="734">
        <v>0</v>
      </c>
      <c r="L155" s="715">
        <v>0</v>
      </c>
      <c r="M155" s="734">
        <v>0</v>
      </c>
      <c r="N155" s="715">
        <v>0</v>
      </c>
      <c r="O155" s="734">
        <v>0</v>
      </c>
      <c r="P155" s="715">
        <v>0</v>
      </c>
      <c r="Q155" s="340"/>
    </row>
    <row r="156" spans="1:17" s="186" customFormat="1" ht="12.75">
      <c r="A156" s="273" t="s">
        <v>1009</v>
      </c>
      <c r="B156" s="726"/>
      <c r="C156" s="734">
        <f>SUM(D156:Q156)</f>
        <v>0</v>
      </c>
      <c r="D156" s="715">
        <v>0</v>
      </c>
      <c r="E156" s="734">
        <v>0</v>
      </c>
      <c r="F156" s="715">
        <v>0</v>
      </c>
      <c r="G156" s="734">
        <v>0</v>
      </c>
      <c r="H156" s="715">
        <v>0</v>
      </c>
      <c r="I156" s="734">
        <v>0</v>
      </c>
      <c r="J156" s="715">
        <v>0</v>
      </c>
      <c r="K156" s="734">
        <v>0</v>
      </c>
      <c r="L156" s="715">
        <v>0</v>
      </c>
      <c r="M156" s="734">
        <v>0</v>
      </c>
      <c r="N156" s="715">
        <v>0</v>
      </c>
      <c r="O156" s="734">
        <v>0</v>
      </c>
      <c r="P156" s="715">
        <v>0</v>
      </c>
      <c r="Q156" s="378">
        <v>0</v>
      </c>
    </row>
    <row r="157" spans="1:17" s="186" customFormat="1" ht="12.75">
      <c r="A157" s="323" t="s">
        <v>1010</v>
      </c>
      <c r="B157" s="727"/>
      <c r="C157" s="293">
        <v>0</v>
      </c>
      <c r="D157" s="739">
        <v>0</v>
      </c>
      <c r="E157" s="293">
        <v>0</v>
      </c>
      <c r="F157" s="739">
        <v>0</v>
      </c>
      <c r="G157" s="293">
        <v>0</v>
      </c>
      <c r="H157" s="739">
        <v>0</v>
      </c>
      <c r="I157" s="293">
        <v>0</v>
      </c>
      <c r="J157" s="739">
        <v>0</v>
      </c>
      <c r="K157" s="293">
        <v>0</v>
      </c>
      <c r="L157" s="739">
        <v>0</v>
      </c>
      <c r="M157" s="293">
        <v>0</v>
      </c>
      <c r="N157" s="739">
        <v>0</v>
      </c>
      <c r="O157" s="293">
        <v>0</v>
      </c>
      <c r="P157" s="739">
        <v>0</v>
      </c>
      <c r="Q157" s="293">
        <v>0</v>
      </c>
    </row>
    <row r="158" spans="1:17" s="186" customFormat="1" ht="12.75">
      <c r="A158" s="35" t="s">
        <v>1028</v>
      </c>
      <c r="B158" s="728" t="s">
        <v>997</v>
      </c>
      <c r="C158" s="130"/>
      <c r="D158" s="738"/>
      <c r="E158" s="130"/>
      <c r="F158" s="738"/>
      <c r="G158" s="130"/>
      <c r="H158" s="738"/>
      <c r="I158" s="130"/>
      <c r="J158" s="738"/>
      <c r="K158" s="130"/>
      <c r="L158" s="738"/>
      <c r="M158" s="130"/>
      <c r="N158" s="738"/>
      <c r="O158" s="130"/>
      <c r="P158" s="738"/>
      <c r="Q158" s="339"/>
    </row>
    <row r="159" spans="1:17" s="186" customFormat="1" ht="12.75">
      <c r="A159" s="322" t="s">
        <v>1019</v>
      </c>
      <c r="B159" s="724"/>
      <c r="C159" s="734">
        <f>SUM(D159:P159)</f>
        <v>0</v>
      </c>
      <c r="D159" s="715">
        <v>0</v>
      </c>
      <c r="E159" s="734">
        <v>0</v>
      </c>
      <c r="F159" s="715">
        <v>0</v>
      </c>
      <c r="G159" s="734">
        <v>0</v>
      </c>
      <c r="H159" s="715">
        <v>0</v>
      </c>
      <c r="I159" s="734">
        <v>0</v>
      </c>
      <c r="J159" s="715">
        <v>0</v>
      </c>
      <c r="K159" s="734">
        <v>0</v>
      </c>
      <c r="L159" s="715">
        <v>0</v>
      </c>
      <c r="M159" s="734">
        <v>0</v>
      </c>
      <c r="N159" s="715">
        <v>0</v>
      </c>
      <c r="O159" s="734">
        <v>0</v>
      </c>
      <c r="P159" s="715">
        <v>0</v>
      </c>
      <c r="Q159" s="340"/>
    </row>
    <row r="160" spans="1:17" s="186" customFormat="1" ht="12.75">
      <c r="A160" s="273" t="s">
        <v>1020</v>
      </c>
      <c r="B160" s="725"/>
      <c r="C160" s="101">
        <f>SUM(D160:P160)</f>
        <v>0</v>
      </c>
      <c r="D160" s="715">
        <v>0</v>
      </c>
      <c r="E160" s="734">
        <v>0</v>
      </c>
      <c r="F160" s="715">
        <v>0</v>
      </c>
      <c r="G160" s="734">
        <v>0</v>
      </c>
      <c r="H160" s="715">
        <v>0</v>
      </c>
      <c r="I160" s="734">
        <v>0</v>
      </c>
      <c r="J160" s="715">
        <v>0</v>
      </c>
      <c r="K160" s="734">
        <v>0</v>
      </c>
      <c r="L160" s="715">
        <v>0</v>
      </c>
      <c r="M160" s="734">
        <v>0</v>
      </c>
      <c r="N160" s="715">
        <v>0</v>
      </c>
      <c r="O160" s="734">
        <v>0</v>
      </c>
      <c r="P160" s="715">
        <v>0</v>
      </c>
      <c r="Q160" s="340"/>
    </row>
    <row r="161" spans="1:17" s="186" customFormat="1" ht="12.75">
      <c r="A161" s="273" t="s">
        <v>1009</v>
      </c>
      <c r="B161" s="726"/>
      <c r="C161" s="734">
        <f>SUM(D161:Q161)</f>
        <v>181</v>
      </c>
      <c r="D161" s="715">
        <v>0</v>
      </c>
      <c r="E161" s="734">
        <v>181</v>
      </c>
      <c r="F161" s="715">
        <v>0</v>
      </c>
      <c r="G161" s="734">
        <v>0</v>
      </c>
      <c r="H161" s="715">
        <v>0</v>
      </c>
      <c r="I161" s="734">
        <v>0</v>
      </c>
      <c r="J161" s="715">
        <v>0</v>
      </c>
      <c r="K161" s="734">
        <v>0</v>
      </c>
      <c r="L161" s="715">
        <v>0</v>
      </c>
      <c r="M161" s="734">
        <v>0</v>
      </c>
      <c r="N161" s="715">
        <v>0</v>
      </c>
      <c r="O161" s="734">
        <v>0</v>
      </c>
      <c r="P161" s="715">
        <v>0</v>
      </c>
      <c r="Q161" s="378">
        <v>0</v>
      </c>
    </row>
    <row r="162" spans="1:17" s="186" customFormat="1" ht="12.75">
      <c r="A162" s="323" t="s">
        <v>1010</v>
      </c>
      <c r="B162" s="727"/>
      <c r="C162" s="293">
        <v>0</v>
      </c>
      <c r="D162" s="739">
        <v>0</v>
      </c>
      <c r="E162" s="293">
        <v>0</v>
      </c>
      <c r="F162" s="739">
        <v>0</v>
      </c>
      <c r="G162" s="293">
        <v>0</v>
      </c>
      <c r="H162" s="739">
        <v>0</v>
      </c>
      <c r="I162" s="293">
        <v>0</v>
      </c>
      <c r="J162" s="739">
        <v>0</v>
      </c>
      <c r="K162" s="293">
        <v>0</v>
      </c>
      <c r="L162" s="739">
        <v>0</v>
      </c>
      <c r="M162" s="293">
        <v>0</v>
      </c>
      <c r="N162" s="739">
        <v>0</v>
      </c>
      <c r="O162" s="293">
        <v>0</v>
      </c>
      <c r="P162" s="739">
        <v>0</v>
      </c>
      <c r="Q162" s="293">
        <v>0</v>
      </c>
    </row>
    <row r="163" spans="1:17" s="186" customFormat="1" ht="12.75">
      <c r="A163" s="35" t="s">
        <v>1024</v>
      </c>
      <c r="B163" s="728" t="s">
        <v>997</v>
      </c>
      <c r="C163" s="130"/>
      <c r="D163" s="738"/>
      <c r="E163" s="130"/>
      <c r="F163" s="738"/>
      <c r="G163" s="130"/>
      <c r="H163" s="738"/>
      <c r="I163" s="130"/>
      <c r="J163" s="738"/>
      <c r="K163" s="130"/>
      <c r="L163" s="738"/>
      <c r="M163" s="130"/>
      <c r="N163" s="738"/>
      <c r="O163" s="130"/>
      <c r="P163" s="738"/>
      <c r="Q163" s="339"/>
    </row>
    <row r="164" spans="1:17" s="186" customFormat="1" ht="12.75">
      <c r="A164" s="322" t="s">
        <v>1019</v>
      </c>
      <c r="B164" s="724"/>
      <c r="C164" s="734">
        <f>SUM(D164:P164)</f>
        <v>0</v>
      </c>
      <c r="D164" s="715">
        <v>0</v>
      </c>
      <c r="E164" s="734">
        <v>0</v>
      </c>
      <c r="F164" s="715">
        <v>0</v>
      </c>
      <c r="G164" s="734">
        <v>0</v>
      </c>
      <c r="H164" s="715">
        <v>0</v>
      </c>
      <c r="I164" s="734">
        <v>0</v>
      </c>
      <c r="J164" s="715">
        <v>0</v>
      </c>
      <c r="K164" s="734">
        <v>0</v>
      </c>
      <c r="L164" s="715">
        <v>0</v>
      </c>
      <c r="M164" s="734">
        <v>0</v>
      </c>
      <c r="N164" s="715">
        <v>0</v>
      </c>
      <c r="O164" s="734">
        <v>0</v>
      </c>
      <c r="P164" s="715">
        <v>0</v>
      </c>
      <c r="Q164" s="340"/>
    </row>
    <row r="165" spans="1:17" s="186" customFormat="1" ht="12.75">
      <c r="A165" s="273" t="s">
        <v>1020</v>
      </c>
      <c r="B165" s="725"/>
      <c r="C165" s="734">
        <f>SUM(D165:P165)</f>
        <v>0</v>
      </c>
      <c r="D165" s="715">
        <v>0</v>
      </c>
      <c r="E165" s="734">
        <v>0</v>
      </c>
      <c r="F165" s="715">
        <v>0</v>
      </c>
      <c r="G165" s="734">
        <v>0</v>
      </c>
      <c r="H165" s="715">
        <v>0</v>
      </c>
      <c r="I165" s="734">
        <v>0</v>
      </c>
      <c r="J165" s="715">
        <v>0</v>
      </c>
      <c r="K165" s="734">
        <v>0</v>
      </c>
      <c r="L165" s="715">
        <v>0</v>
      </c>
      <c r="M165" s="734">
        <v>0</v>
      </c>
      <c r="N165" s="715">
        <v>0</v>
      </c>
      <c r="O165" s="734">
        <v>0</v>
      </c>
      <c r="P165" s="715">
        <v>0</v>
      </c>
      <c r="Q165" s="340"/>
    </row>
    <row r="166" spans="1:17" s="186" customFormat="1" ht="12.75">
      <c r="A166" s="273" t="s">
        <v>1009</v>
      </c>
      <c r="B166" s="726"/>
      <c r="C166" s="734">
        <f>SUM(D166:Q166)</f>
        <v>0</v>
      </c>
      <c r="D166" s="715">
        <v>0</v>
      </c>
      <c r="E166" s="734">
        <v>0</v>
      </c>
      <c r="F166" s="715">
        <v>0</v>
      </c>
      <c r="G166" s="734">
        <v>0</v>
      </c>
      <c r="H166" s="715">
        <v>0</v>
      </c>
      <c r="I166" s="734">
        <v>0</v>
      </c>
      <c r="J166" s="715">
        <v>0</v>
      </c>
      <c r="K166" s="734">
        <v>0</v>
      </c>
      <c r="L166" s="715">
        <v>0</v>
      </c>
      <c r="M166" s="734">
        <v>0</v>
      </c>
      <c r="N166" s="715">
        <v>0</v>
      </c>
      <c r="O166" s="734">
        <v>0</v>
      </c>
      <c r="P166" s="715">
        <v>0</v>
      </c>
      <c r="Q166" s="378">
        <v>0</v>
      </c>
    </row>
    <row r="167" spans="1:17" s="186" customFormat="1" ht="12.75">
      <c r="A167" s="323" t="s">
        <v>1010</v>
      </c>
      <c r="B167" s="727"/>
      <c r="C167" s="293">
        <v>0</v>
      </c>
      <c r="D167" s="739">
        <v>0</v>
      </c>
      <c r="E167" s="293">
        <v>0</v>
      </c>
      <c r="F167" s="739">
        <v>0</v>
      </c>
      <c r="G167" s="293">
        <v>0</v>
      </c>
      <c r="H167" s="739">
        <v>0</v>
      </c>
      <c r="I167" s="293">
        <v>0</v>
      </c>
      <c r="J167" s="739">
        <v>0</v>
      </c>
      <c r="K167" s="293">
        <v>0</v>
      </c>
      <c r="L167" s="739">
        <v>0</v>
      </c>
      <c r="M167" s="293">
        <v>0</v>
      </c>
      <c r="N167" s="739">
        <v>0</v>
      </c>
      <c r="O167" s="293">
        <v>0</v>
      </c>
      <c r="P167" s="739">
        <v>0</v>
      </c>
      <c r="Q167" s="293">
        <v>0</v>
      </c>
    </row>
    <row r="168" spans="1:17" s="186" customFormat="1" ht="12.75">
      <c r="A168" s="35" t="s">
        <v>785</v>
      </c>
      <c r="B168" s="728" t="s">
        <v>997</v>
      </c>
      <c r="C168" s="130"/>
      <c r="D168" s="738"/>
      <c r="E168" s="130"/>
      <c r="F168" s="738"/>
      <c r="G168" s="130"/>
      <c r="H168" s="738"/>
      <c r="I168" s="130"/>
      <c r="J168" s="738"/>
      <c r="K168" s="130"/>
      <c r="L168" s="738"/>
      <c r="M168" s="130"/>
      <c r="N168" s="738"/>
      <c r="O168" s="130"/>
      <c r="P168" s="738"/>
      <c r="Q168" s="339"/>
    </row>
    <row r="169" spans="1:17" s="186" customFormat="1" ht="12.75">
      <c r="A169" s="322" t="s">
        <v>1019</v>
      </c>
      <c r="B169" s="724"/>
      <c r="C169" s="734">
        <f>SUM(D169:P169)</f>
        <v>0</v>
      </c>
      <c r="D169" s="715">
        <v>0</v>
      </c>
      <c r="E169" s="734">
        <v>0</v>
      </c>
      <c r="F169" s="715">
        <v>0</v>
      </c>
      <c r="G169" s="734">
        <v>0</v>
      </c>
      <c r="H169" s="715">
        <v>0</v>
      </c>
      <c r="I169" s="734">
        <v>0</v>
      </c>
      <c r="J169" s="715">
        <v>0</v>
      </c>
      <c r="K169" s="734">
        <v>0</v>
      </c>
      <c r="L169" s="715">
        <v>0</v>
      </c>
      <c r="M169" s="734">
        <v>0</v>
      </c>
      <c r="N169" s="715">
        <v>0</v>
      </c>
      <c r="O169" s="734">
        <v>0</v>
      </c>
      <c r="P169" s="715">
        <v>0</v>
      </c>
      <c r="Q169" s="340"/>
    </row>
    <row r="170" spans="1:17" s="186" customFormat="1" ht="12.75">
      <c r="A170" s="273" t="s">
        <v>1020</v>
      </c>
      <c r="B170" s="725"/>
      <c r="C170" s="734">
        <f>SUM(D170:P170)</f>
        <v>0</v>
      </c>
      <c r="D170" s="715">
        <v>0</v>
      </c>
      <c r="E170" s="734">
        <v>0</v>
      </c>
      <c r="F170" s="715">
        <v>0</v>
      </c>
      <c r="G170" s="734">
        <v>0</v>
      </c>
      <c r="H170" s="715">
        <v>0</v>
      </c>
      <c r="I170" s="734">
        <v>0</v>
      </c>
      <c r="J170" s="715">
        <v>0</v>
      </c>
      <c r="K170" s="734">
        <v>0</v>
      </c>
      <c r="L170" s="715">
        <v>0</v>
      </c>
      <c r="M170" s="734">
        <v>0</v>
      </c>
      <c r="N170" s="715">
        <v>0</v>
      </c>
      <c r="O170" s="734">
        <v>0</v>
      </c>
      <c r="P170" s="715">
        <v>0</v>
      </c>
      <c r="Q170" s="340"/>
    </row>
    <row r="171" spans="1:17" s="186" customFormat="1" ht="12.75">
      <c r="A171" s="273" t="s">
        <v>1009</v>
      </c>
      <c r="B171" s="726"/>
      <c r="C171" s="734">
        <f>SUM(D171:Q171)</f>
        <v>0</v>
      </c>
      <c r="D171" s="715">
        <v>0</v>
      </c>
      <c r="E171" s="734">
        <v>0</v>
      </c>
      <c r="F171" s="715">
        <v>0</v>
      </c>
      <c r="G171" s="734">
        <v>0</v>
      </c>
      <c r="H171" s="715">
        <v>0</v>
      </c>
      <c r="I171" s="734">
        <v>0</v>
      </c>
      <c r="J171" s="715">
        <v>0</v>
      </c>
      <c r="K171" s="734">
        <v>0</v>
      </c>
      <c r="L171" s="715">
        <v>0</v>
      </c>
      <c r="M171" s="734">
        <v>0</v>
      </c>
      <c r="N171" s="715">
        <v>0</v>
      </c>
      <c r="O171" s="734">
        <v>0</v>
      </c>
      <c r="P171" s="715">
        <v>0</v>
      </c>
      <c r="Q171" s="378">
        <v>0</v>
      </c>
    </row>
    <row r="172" spans="1:17" s="186" customFormat="1" ht="12.75">
      <c r="A172" s="323" t="s">
        <v>1010</v>
      </c>
      <c r="B172" s="727"/>
      <c r="C172" s="293">
        <v>0</v>
      </c>
      <c r="D172" s="739">
        <v>0</v>
      </c>
      <c r="E172" s="293">
        <v>0</v>
      </c>
      <c r="F172" s="739">
        <v>0</v>
      </c>
      <c r="G172" s="293">
        <v>0</v>
      </c>
      <c r="H172" s="739">
        <v>0</v>
      </c>
      <c r="I172" s="293">
        <v>0</v>
      </c>
      <c r="J172" s="739">
        <v>0</v>
      </c>
      <c r="K172" s="293">
        <v>0</v>
      </c>
      <c r="L172" s="739">
        <v>0</v>
      </c>
      <c r="M172" s="293">
        <v>0</v>
      </c>
      <c r="N172" s="739">
        <v>0</v>
      </c>
      <c r="O172" s="293">
        <v>0</v>
      </c>
      <c r="P172" s="739">
        <v>0</v>
      </c>
      <c r="Q172" s="293">
        <v>0</v>
      </c>
    </row>
    <row r="173" spans="1:17" s="186" customFormat="1" ht="12.75">
      <c r="A173" s="35" t="s">
        <v>786</v>
      </c>
      <c r="B173" s="728" t="s">
        <v>996</v>
      </c>
      <c r="C173" s="130"/>
      <c r="D173" s="738"/>
      <c r="E173" s="130"/>
      <c r="F173" s="738"/>
      <c r="G173" s="130"/>
      <c r="H173" s="738"/>
      <c r="I173" s="130"/>
      <c r="J173" s="738"/>
      <c r="K173" s="130"/>
      <c r="L173" s="738"/>
      <c r="M173" s="130"/>
      <c r="N173" s="738"/>
      <c r="O173" s="130"/>
      <c r="P173" s="738"/>
      <c r="Q173" s="339"/>
    </row>
    <row r="174" spans="1:17" s="186" customFormat="1" ht="12.75">
      <c r="A174" s="322" t="s">
        <v>1019</v>
      </c>
      <c r="B174" s="724"/>
      <c r="C174" s="734">
        <f>SUM(D174:P174)</f>
        <v>0</v>
      </c>
      <c r="D174" s="715">
        <v>0</v>
      </c>
      <c r="E174" s="734">
        <v>0</v>
      </c>
      <c r="F174" s="715">
        <v>0</v>
      </c>
      <c r="G174" s="734">
        <v>0</v>
      </c>
      <c r="H174" s="715">
        <v>0</v>
      </c>
      <c r="I174" s="734">
        <v>0</v>
      </c>
      <c r="J174" s="715">
        <v>0</v>
      </c>
      <c r="K174" s="734">
        <v>0</v>
      </c>
      <c r="L174" s="715">
        <v>0</v>
      </c>
      <c r="M174" s="734">
        <v>0</v>
      </c>
      <c r="N174" s="715">
        <v>0</v>
      </c>
      <c r="O174" s="734">
        <v>0</v>
      </c>
      <c r="P174" s="715">
        <v>0</v>
      </c>
      <c r="Q174" s="340"/>
    </row>
    <row r="175" spans="1:17" s="186" customFormat="1" ht="12.75">
      <c r="A175" s="273" t="s">
        <v>1020</v>
      </c>
      <c r="B175" s="725"/>
      <c r="C175" s="734">
        <f>SUM(D175:Q175)</f>
        <v>0</v>
      </c>
      <c r="D175" s="715">
        <v>0</v>
      </c>
      <c r="E175" s="734">
        <v>0</v>
      </c>
      <c r="F175" s="715">
        <v>0</v>
      </c>
      <c r="G175" s="734">
        <v>0</v>
      </c>
      <c r="H175" s="715">
        <v>0</v>
      </c>
      <c r="I175" s="734">
        <v>0</v>
      </c>
      <c r="J175" s="715">
        <v>0</v>
      </c>
      <c r="K175" s="734">
        <v>0</v>
      </c>
      <c r="L175" s="715">
        <v>0</v>
      </c>
      <c r="M175" s="734">
        <v>0</v>
      </c>
      <c r="N175" s="715">
        <v>0</v>
      </c>
      <c r="O175" s="734">
        <v>0</v>
      </c>
      <c r="P175" s="715">
        <v>0</v>
      </c>
      <c r="Q175" s="340"/>
    </row>
    <row r="176" spans="1:17" s="186" customFormat="1" ht="12.75">
      <c r="A176" s="273" t="s">
        <v>1009</v>
      </c>
      <c r="B176" s="726"/>
      <c r="C176" s="734">
        <f>SUM(D176:Q176)</f>
        <v>0</v>
      </c>
      <c r="D176" s="715">
        <v>0</v>
      </c>
      <c r="E176" s="734">
        <v>0</v>
      </c>
      <c r="F176" s="715">
        <v>0</v>
      </c>
      <c r="G176" s="734">
        <v>0</v>
      </c>
      <c r="H176" s="715">
        <v>0</v>
      </c>
      <c r="I176" s="734">
        <v>0</v>
      </c>
      <c r="J176" s="715">
        <v>0</v>
      </c>
      <c r="K176" s="734">
        <v>0</v>
      </c>
      <c r="L176" s="715">
        <v>0</v>
      </c>
      <c r="M176" s="734">
        <v>0</v>
      </c>
      <c r="N176" s="715">
        <v>0</v>
      </c>
      <c r="O176" s="734">
        <v>0</v>
      </c>
      <c r="P176" s="715">
        <v>0</v>
      </c>
      <c r="Q176" s="378">
        <v>0</v>
      </c>
    </row>
    <row r="177" spans="1:17" s="186" customFormat="1" ht="12.75">
      <c r="A177" s="323" t="s">
        <v>1010</v>
      </c>
      <c r="B177" s="727"/>
      <c r="C177" s="293">
        <v>0</v>
      </c>
      <c r="D177" s="739">
        <v>0</v>
      </c>
      <c r="E177" s="293">
        <v>0</v>
      </c>
      <c r="F177" s="739">
        <v>0</v>
      </c>
      <c r="G177" s="293">
        <v>0</v>
      </c>
      <c r="H177" s="739">
        <v>0</v>
      </c>
      <c r="I177" s="293">
        <v>0</v>
      </c>
      <c r="J177" s="739">
        <v>0</v>
      </c>
      <c r="K177" s="293">
        <v>0</v>
      </c>
      <c r="L177" s="739">
        <v>0</v>
      </c>
      <c r="M177" s="293">
        <v>0</v>
      </c>
      <c r="N177" s="739">
        <v>0</v>
      </c>
      <c r="O177" s="293">
        <v>0</v>
      </c>
      <c r="P177" s="739">
        <v>0</v>
      </c>
      <c r="Q177" s="293">
        <v>0</v>
      </c>
    </row>
    <row r="178" spans="1:17" s="186" customFormat="1" ht="12.75">
      <c r="A178" s="35" t="s">
        <v>787</v>
      </c>
      <c r="B178" s="728" t="s">
        <v>998</v>
      </c>
      <c r="C178" s="130"/>
      <c r="D178" s="738"/>
      <c r="E178" s="130"/>
      <c r="F178" s="738"/>
      <c r="G178" s="130"/>
      <c r="H178" s="738"/>
      <c r="I178" s="130"/>
      <c r="J178" s="738"/>
      <c r="K178" s="130"/>
      <c r="L178" s="738"/>
      <c r="M178" s="130"/>
      <c r="N178" s="738"/>
      <c r="O178" s="130"/>
      <c r="P178" s="738"/>
      <c r="Q178" s="339"/>
    </row>
    <row r="179" spans="1:17" s="186" customFormat="1" ht="12.75">
      <c r="A179" s="322" t="s">
        <v>1019</v>
      </c>
      <c r="B179" s="724"/>
      <c r="C179" s="734">
        <f>SUM(D179:P179)</f>
        <v>0</v>
      </c>
      <c r="D179" s="715">
        <v>0</v>
      </c>
      <c r="E179" s="734">
        <v>0</v>
      </c>
      <c r="F179" s="715">
        <v>0</v>
      </c>
      <c r="G179" s="734">
        <v>0</v>
      </c>
      <c r="H179" s="715">
        <v>0</v>
      </c>
      <c r="I179" s="734">
        <v>0</v>
      </c>
      <c r="J179" s="715">
        <v>0</v>
      </c>
      <c r="K179" s="734">
        <v>0</v>
      </c>
      <c r="L179" s="715">
        <v>0</v>
      </c>
      <c r="M179" s="734">
        <v>0</v>
      </c>
      <c r="N179" s="715">
        <v>0</v>
      </c>
      <c r="O179" s="734">
        <v>0</v>
      </c>
      <c r="P179" s="715">
        <v>0</v>
      </c>
      <c r="Q179" s="340"/>
    </row>
    <row r="180" spans="1:17" s="186" customFormat="1" ht="12.75">
      <c r="A180" s="273" t="s">
        <v>1020</v>
      </c>
      <c r="B180" s="725"/>
      <c r="C180" s="734">
        <f>SUM(D180:Q180)</f>
        <v>0</v>
      </c>
      <c r="D180" s="715">
        <v>0</v>
      </c>
      <c r="E180" s="734">
        <v>0</v>
      </c>
      <c r="F180" s="715">
        <v>0</v>
      </c>
      <c r="G180" s="734">
        <v>0</v>
      </c>
      <c r="H180" s="715">
        <v>0</v>
      </c>
      <c r="I180" s="734">
        <v>0</v>
      </c>
      <c r="J180" s="715">
        <v>0</v>
      </c>
      <c r="K180" s="734">
        <v>0</v>
      </c>
      <c r="L180" s="715">
        <v>0</v>
      </c>
      <c r="M180" s="734">
        <v>0</v>
      </c>
      <c r="N180" s="715">
        <v>0</v>
      </c>
      <c r="O180" s="734">
        <v>0</v>
      </c>
      <c r="P180" s="715">
        <v>0</v>
      </c>
      <c r="Q180" s="340"/>
    </row>
    <row r="181" spans="1:17" s="186" customFormat="1" ht="12.75">
      <c r="A181" s="273" t="s">
        <v>1009</v>
      </c>
      <c r="B181" s="726"/>
      <c r="C181" s="734">
        <f>SUM(D181:Q181)</f>
        <v>0</v>
      </c>
      <c r="D181" s="715">
        <v>0</v>
      </c>
      <c r="E181" s="734">
        <v>0</v>
      </c>
      <c r="F181" s="715">
        <v>0</v>
      </c>
      <c r="G181" s="734">
        <v>0</v>
      </c>
      <c r="H181" s="715">
        <v>0</v>
      </c>
      <c r="I181" s="734">
        <v>0</v>
      </c>
      <c r="J181" s="715">
        <v>0</v>
      </c>
      <c r="K181" s="734">
        <v>0</v>
      </c>
      <c r="L181" s="715">
        <v>0</v>
      </c>
      <c r="M181" s="734">
        <v>0</v>
      </c>
      <c r="N181" s="715">
        <v>0</v>
      </c>
      <c r="O181" s="734">
        <v>0</v>
      </c>
      <c r="P181" s="715">
        <v>0</v>
      </c>
      <c r="Q181" s="378">
        <v>0</v>
      </c>
    </row>
    <row r="182" spans="1:17" s="186" customFormat="1" ht="12.75">
      <c r="A182" s="323" t="s">
        <v>1010</v>
      </c>
      <c r="B182" s="727"/>
      <c r="C182" s="293">
        <v>0</v>
      </c>
      <c r="D182" s="739">
        <v>0</v>
      </c>
      <c r="E182" s="293">
        <v>0</v>
      </c>
      <c r="F182" s="739">
        <v>0</v>
      </c>
      <c r="G182" s="293">
        <v>0</v>
      </c>
      <c r="H182" s="739">
        <v>0</v>
      </c>
      <c r="I182" s="293">
        <v>0</v>
      </c>
      <c r="J182" s="739">
        <v>0</v>
      </c>
      <c r="K182" s="293">
        <v>0</v>
      </c>
      <c r="L182" s="739">
        <v>0</v>
      </c>
      <c r="M182" s="293">
        <v>0</v>
      </c>
      <c r="N182" s="739">
        <v>0</v>
      </c>
      <c r="O182" s="293">
        <v>0</v>
      </c>
      <c r="P182" s="739">
        <v>0</v>
      </c>
      <c r="Q182" s="293">
        <v>0</v>
      </c>
    </row>
    <row r="183" spans="1:17" s="186" customFormat="1" ht="12.75">
      <c r="A183" s="35" t="s">
        <v>791</v>
      </c>
      <c r="B183" s="728"/>
      <c r="C183" s="130"/>
      <c r="D183" s="738"/>
      <c r="E183" s="130"/>
      <c r="F183" s="738"/>
      <c r="G183" s="130"/>
      <c r="H183" s="738"/>
      <c r="I183" s="130"/>
      <c r="J183" s="738"/>
      <c r="K183" s="130"/>
      <c r="L183" s="738"/>
      <c r="M183" s="130"/>
      <c r="N183" s="738"/>
      <c r="O183" s="130"/>
      <c r="P183" s="738"/>
      <c r="Q183" s="339"/>
    </row>
    <row r="184" spans="1:17" s="186" customFormat="1" ht="12.75">
      <c r="A184" s="322" t="s">
        <v>1019</v>
      </c>
      <c r="B184" s="724" t="s">
        <v>996</v>
      </c>
      <c r="C184" s="734">
        <f>SUM(D184:P184)</f>
        <v>0</v>
      </c>
      <c r="D184" s="715">
        <v>0</v>
      </c>
      <c r="E184" s="734">
        <v>0</v>
      </c>
      <c r="F184" s="715">
        <v>0</v>
      </c>
      <c r="G184" s="734">
        <v>0</v>
      </c>
      <c r="H184" s="715">
        <v>0</v>
      </c>
      <c r="I184" s="734">
        <v>0</v>
      </c>
      <c r="J184" s="715">
        <v>0</v>
      </c>
      <c r="K184" s="734">
        <v>0</v>
      </c>
      <c r="L184" s="715">
        <v>0</v>
      </c>
      <c r="M184" s="734">
        <v>0</v>
      </c>
      <c r="N184" s="715">
        <v>0</v>
      </c>
      <c r="O184" s="734">
        <v>0</v>
      </c>
      <c r="P184" s="715">
        <v>0</v>
      </c>
      <c r="Q184" s="340"/>
    </row>
    <row r="185" spans="1:17" s="186" customFormat="1" ht="12.75">
      <c r="A185" s="273" t="s">
        <v>1020</v>
      </c>
      <c r="B185" s="725"/>
      <c r="C185" s="734">
        <f>SUM(D185:P185)</f>
        <v>30915</v>
      </c>
      <c r="D185" s="715">
        <v>0</v>
      </c>
      <c r="E185" s="101">
        <v>2</v>
      </c>
      <c r="F185" s="715">
        <v>0</v>
      </c>
      <c r="G185" s="101">
        <v>0</v>
      </c>
      <c r="H185" s="715">
        <v>0</v>
      </c>
      <c r="I185" s="101">
        <v>0</v>
      </c>
      <c r="J185" s="715">
        <v>0</v>
      </c>
      <c r="K185" s="101">
        <v>0</v>
      </c>
      <c r="L185" s="715">
        <v>0</v>
      </c>
      <c r="M185" s="101">
        <v>30913</v>
      </c>
      <c r="N185" s="715">
        <v>0</v>
      </c>
      <c r="O185" s="101">
        <v>0</v>
      </c>
      <c r="P185" s="715">
        <v>0</v>
      </c>
      <c r="Q185" s="340"/>
    </row>
    <row r="186" spans="1:17" s="186" customFormat="1" ht="12.75">
      <c r="A186" s="194" t="s">
        <v>1009</v>
      </c>
      <c r="B186" s="726"/>
      <c r="C186" s="734">
        <f>SUM(D186:Q186)</f>
        <v>30915</v>
      </c>
      <c r="D186" s="715">
        <v>0</v>
      </c>
      <c r="E186" s="734">
        <v>2</v>
      </c>
      <c r="F186" s="715">
        <v>0</v>
      </c>
      <c r="G186" s="734">
        <v>0</v>
      </c>
      <c r="H186" s="715">
        <v>0</v>
      </c>
      <c r="I186" s="734">
        <v>0</v>
      </c>
      <c r="J186" s="715">
        <v>0</v>
      </c>
      <c r="K186" s="734">
        <v>0</v>
      </c>
      <c r="L186" s="715">
        <v>0</v>
      </c>
      <c r="M186" s="734">
        <v>30913</v>
      </c>
      <c r="N186" s="715">
        <v>0</v>
      </c>
      <c r="O186" s="734">
        <v>0</v>
      </c>
      <c r="P186" s="715">
        <v>0</v>
      </c>
      <c r="Q186" s="378">
        <v>0</v>
      </c>
    </row>
    <row r="187" spans="1:17" s="186" customFormat="1" ht="12.75">
      <c r="A187" s="323" t="s">
        <v>1010</v>
      </c>
      <c r="B187" s="727"/>
      <c r="C187" s="293">
        <f>(C$186/C$185)*100</f>
        <v>100</v>
      </c>
      <c r="D187" s="739">
        <v>0</v>
      </c>
      <c r="E187" s="293">
        <f>(E$186/E$185)*100</f>
        <v>100</v>
      </c>
      <c r="F187" s="739">
        <v>0</v>
      </c>
      <c r="G187" s="293">
        <v>0</v>
      </c>
      <c r="H187" s="739">
        <v>0</v>
      </c>
      <c r="I187" s="293">
        <v>0</v>
      </c>
      <c r="J187" s="739">
        <v>0</v>
      </c>
      <c r="K187" s="293">
        <v>0</v>
      </c>
      <c r="L187" s="739">
        <v>0</v>
      </c>
      <c r="M187" s="293">
        <f>(M$186/M$185)*100</f>
        <v>100</v>
      </c>
      <c r="N187" s="739">
        <v>0</v>
      </c>
      <c r="O187" s="293">
        <v>0</v>
      </c>
      <c r="P187" s="739">
        <v>0</v>
      </c>
      <c r="Q187" s="293">
        <v>0</v>
      </c>
    </row>
    <row r="188" spans="1:17" s="186" customFormat="1" ht="12.75">
      <c r="A188" s="35" t="s">
        <v>788</v>
      </c>
      <c r="B188" s="728" t="s">
        <v>996</v>
      </c>
      <c r="C188" s="130"/>
      <c r="D188" s="738"/>
      <c r="E188" s="130"/>
      <c r="F188" s="738"/>
      <c r="G188" s="130"/>
      <c r="H188" s="738"/>
      <c r="I188" s="130"/>
      <c r="J188" s="738"/>
      <c r="K188" s="130"/>
      <c r="L188" s="738"/>
      <c r="M188" s="130"/>
      <c r="N188" s="738"/>
      <c r="O188" s="130"/>
      <c r="P188" s="738"/>
      <c r="Q188" s="339"/>
    </row>
    <row r="189" spans="1:17" s="186" customFormat="1" ht="12.75">
      <c r="A189" s="322" t="s">
        <v>1019</v>
      </c>
      <c r="B189" s="724"/>
      <c r="C189" s="734">
        <f>SUM(D189:P189)</f>
        <v>0</v>
      </c>
      <c r="D189" s="715">
        <v>0</v>
      </c>
      <c r="E189" s="734">
        <v>0</v>
      </c>
      <c r="F189" s="715">
        <v>0</v>
      </c>
      <c r="G189" s="734">
        <v>0</v>
      </c>
      <c r="H189" s="715">
        <v>0</v>
      </c>
      <c r="I189" s="734">
        <v>0</v>
      </c>
      <c r="J189" s="715">
        <v>0</v>
      </c>
      <c r="K189" s="734">
        <v>0</v>
      </c>
      <c r="L189" s="715">
        <v>0</v>
      </c>
      <c r="M189" s="734">
        <v>0</v>
      </c>
      <c r="N189" s="715">
        <v>0</v>
      </c>
      <c r="O189" s="734">
        <v>0</v>
      </c>
      <c r="P189" s="715">
        <v>0</v>
      </c>
      <c r="Q189" s="340"/>
    </row>
    <row r="190" spans="1:17" s="186" customFormat="1" ht="12.75">
      <c r="A190" s="273" t="s">
        <v>1020</v>
      </c>
      <c r="B190" s="725"/>
      <c r="C190" s="734">
        <f>SUM(D190:Q190)</f>
        <v>0</v>
      </c>
      <c r="D190" s="715">
        <v>0</v>
      </c>
      <c r="E190" s="734">
        <v>0</v>
      </c>
      <c r="F190" s="715">
        <v>0</v>
      </c>
      <c r="G190" s="734">
        <v>0</v>
      </c>
      <c r="H190" s="715">
        <v>0</v>
      </c>
      <c r="I190" s="734">
        <v>0</v>
      </c>
      <c r="J190" s="715">
        <v>0</v>
      </c>
      <c r="K190" s="734">
        <v>0</v>
      </c>
      <c r="L190" s="715">
        <v>0</v>
      </c>
      <c r="M190" s="734">
        <v>0</v>
      </c>
      <c r="N190" s="715">
        <v>0</v>
      </c>
      <c r="O190" s="734">
        <v>0</v>
      </c>
      <c r="P190" s="715">
        <v>0</v>
      </c>
      <c r="Q190" s="340"/>
    </row>
    <row r="191" spans="1:17" s="186" customFormat="1" ht="12.75">
      <c r="A191" s="273" t="s">
        <v>1009</v>
      </c>
      <c r="B191" s="726"/>
      <c r="C191" s="734">
        <f>SUM(D191:Q191)</f>
        <v>0</v>
      </c>
      <c r="D191" s="715">
        <v>0</v>
      </c>
      <c r="E191" s="734">
        <v>0</v>
      </c>
      <c r="F191" s="715">
        <v>0</v>
      </c>
      <c r="G191" s="734">
        <v>0</v>
      </c>
      <c r="H191" s="715">
        <v>0</v>
      </c>
      <c r="I191" s="734">
        <v>0</v>
      </c>
      <c r="J191" s="715">
        <v>0</v>
      </c>
      <c r="K191" s="734">
        <v>0</v>
      </c>
      <c r="L191" s="715">
        <v>0</v>
      </c>
      <c r="M191" s="734">
        <v>0</v>
      </c>
      <c r="N191" s="715">
        <v>0</v>
      </c>
      <c r="O191" s="734">
        <v>0</v>
      </c>
      <c r="P191" s="715">
        <v>0</v>
      </c>
      <c r="Q191" s="378">
        <v>0</v>
      </c>
    </row>
    <row r="192" spans="1:17" s="186" customFormat="1" ht="12.75">
      <c r="A192" s="323" t="s">
        <v>1010</v>
      </c>
      <c r="B192" s="727"/>
      <c r="C192" s="293">
        <v>0</v>
      </c>
      <c r="D192" s="739">
        <v>0</v>
      </c>
      <c r="E192" s="293">
        <v>0</v>
      </c>
      <c r="F192" s="739">
        <v>0</v>
      </c>
      <c r="G192" s="293">
        <v>0</v>
      </c>
      <c r="H192" s="739">
        <v>0</v>
      </c>
      <c r="I192" s="293">
        <v>0</v>
      </c>
      <c r="J192" s="739">
        <v>0</v>
      </c>
      <c r="K192" s="293">
        <v>0</v>
      </c>
      <c r="L192" s="739">
        <v>0</v>
      </c>
      <c r="M192" s="293">
        <v>0</v>
      </c>
      <c r="N192" s="739">
        <v>0</v>
      </c>
      <c r="O192" s="293">
        <v>0</v>
      </c>
      <c r="P192" s="739">
        <v>0</v>
      </c>
      <c r="Q192" s="293">
        <v>0</v>
      </c>
    </row>
    <row r="193" spans="1:17" s="186" customFormat="1" ht="12.75">
      <c r="A193" s="35" t="s">
        <v>789</v>
      </c>
      <c r="B193" s="728" t="s">
        <v>996</v>
      </c>
      <c r="C193" s="130"/>
      <c r="D193" s="738"/>
      <c r="E193" s="130"/>
      <c r="F193" s="738"/>
      <c r="G193" s="130"/>
      <c r="H193" s="738"/>
      <c r="I193" s="130"/>
      <c r="J193" s="738"/>
      <c r="K193" s="130"/>
      <c r="L193" s="738"/>
      <c r="M193" s="130"/>
      <c r="N193" s="738"/>
      <c r="O193" s="130"/>
      <c r="P193" s="738"/>
      <c r="Q193" s="339"/>
    </row>
    <row r="194" spans="1:17" s="186" customFormat="1" ht="12.75">
      <c r="A194" s="322" t="s">
        <v>1019</v>
      </c>
      <c r="B194" s="724"/>
      <c r="C194" s="734">
        <f>SUM(D194:P194)</f>
        <v>0</v>
      </c>
      <c r="D194" s="715">
        <v>0</v>
      </c>
      <c r="E194" s="734">
        <v>0</v>
      </c>
      <c r="F194" s="715">
        <v>0</v>
      </c>
      <c r="G194" s="734">
        <v>0</v>
      </c>
      <c r="H194" s="715">
        <v>0</v>
      </c>
      <c r="I194" s="734">
        <v>0</v>
      </c>
      <c r="J194" s="715">
        <v>0</v>
      </c>
      <c r="K194" s="734">
        <v>0</v>
      </c>
      <c r="L194" s="715">
        <v>0</v>
      </c>
      <c r="M194" s="734">
        <v>0</v>
      </c>
      <c r="N194" s="715">
        <v>0</v>
      </c>
      <c r="O194" s="734">
        <v>0</v>
      </c>
      <c r="P194" s="715">
        <v>0</v>
      </c>
      <c r="Q194" s="340"/>
    </row>
    <row r="195" spans="1:17" s="186" customFormat="1" ht="12.75">
      <c r="A195" s="273" t="s">
        <v>1020</v>
      </c>
      <c r="B195" s="725"/>
      <c r="C195" s="734">
        <f>SUM(D195:Q195)</f>
        <v>12636</v>
      </c>
      <c r="D195" s="715">
        <v>0</v>
      </c>
      <c r="E195" s="734">
        <v>0</v>
      </c>
      <c r="F195" s="715">
        <v>0</v>
      </c>
      <c r="G195" s="734">
        <v>0</v>
      </c>
      <c r="H195" s="715">
        <v>0</v>
      </c>
      <c r="I195" s="734">
        <v>0</v>
      </c>
      <c r="J195" s="715">
        <v>0</v>
      </c>
      <c r="K195" s="734">
        <v>12636</v>
      </c>
      <c r="L195" s="715">
        <v>0</v>
      </c>
      <c r="M195" s="734">
        <v>0</v>
      </c>
      <c r="N195" s="715">
        <v>0</v>
      </c>
      <c r="O195" s="734">
        <v>0</v>
      </c>
      <c r="P195" s="715">
        <v>0</v>
      </c>
      <c r="Q195" s="340"/>
    </row>
    <row r="196" spans="1:17" s="186" customFormat="1" ht="12.75">
      <c r="A196" s="273" t="s">
        <v>1009</v>
      </c>
      <c r="B196" s="726"/>
      <c r="C196" s="734">
        <f>SUM(D196:Q196)</f>
        <v>12636</v>
      </c>
      <c r="D196" s="715">
        <v>0</v>
      </c>
      <c r="E196" s="734">
        <v>0</v>
      </c>
      <c r="F196" s="715">
        <v>0</v>
      </c>
      <c r="G196" s="734">
        <v>0</v>
      </c>
      <c r="H196" s="715">
        <v>0</v>
      </c>
      <c r="I196" s="734">
        <v>0</v>
      </c>
      <c r="J196" s="715">
        <v>0</v>
      </c>
      <c r="K196" s="734">
        <v>12636</v>
      </c>
      <c r="L196" s="715">
        <v>0</v>
      </c>
      <c r="M196" s="734">
        <v>0</v>
      </c>
      <c r="N196" s="715">
        <v>0</v>
      </c>
      <c r="O196" s="734">
        <v>0</v>
      </c>
      <c r="P196" s="715">
        <v>0</v>
      </c>
      <c r="Q196" s="378">
        <v>0</v>
      </c>
    </row>
    <row r="197" spans="1:17" s="186" customFormat="1" ht="12.75">
      <c r="A197" s="323" t="s">
        <v>1010</v>
      </c>
      <c r="B197" s="727"/>
      <c r="C197" s="293">
        <f>(C$196/C$195)*100</f>
        <v>100</v>
      </c>
      <c r="D197" s="739">
        <v>0</v>
      </c>
      <c r="E197" s="293">
        <v>0</v>
      </c>
      <c r="F197" s="739">
        <v>0</v>
      </c>
      <c r="G197" s="293">
        <v>0</v>
      </c>
      <c r="H197" s="739">
        <v>0</v>
      </c>
      <c r="I197" s="293">
        <v>0</v>
      </c>
      <c r="J197" s="739">
        <v>0</v>
      </c>
      <c r="K197" s="293">
        <f>(K$196/K$195)*100</f>
        <v>100</v>
      </c>
      <c r="L197" s="739">
        <v>0</v>
      </c>
      <c r="M197" s="293">
        <v>0</v>
      </c>
      <c r="N197" s="739">
        <v>0</v>
      </c>
      <c r="O197" s="293">
        <v>0</v>
      </c>
      <c r="P197" s="739">
        <v>0</v>
      </c>
      <c r="Q197" s="293">
        <v>0</v>
      </c>
    </row>
    <row r="198" spans="1:17" s="186" customFormat="1" ht="12.75">
      <c r="A198" s="35" t="s">
        <v>790</v>
      </c>
      <c r="B198" s="728" t="s">
        <v>996</v>
      </c>
      <c r="C198" s="130"/>
      <c r="D198" s="738"/>
      <c r="E198" s="130"/>
      <c r="F198" s="738"/>
      <c r="G198" s="130"/>
      <c r="H198" s="738"/>
      <c r="I198" s="130"/>
      <c r="J198" s="738"/>
      <c r="K198" s="130"/>
      <c r="L198" s="738"/>
      <c r="M198" s="130"/>
      <c r="N198" s="738"/>
      <c r="O198" s="130"/>
      <c r="P198" s="738"/>
      <c r="Q198" s="339"/>
    </row>
    <row r="199" spans="1:17" s="186" customFormat="1" ht="12.75">
      <c r="A199" s="322" t="s">
        <v>1019</v>
      </c>
      <c r="B199" s="724"/>
      <c r="C199" s="734">
        <f>SUM(D199:P199)</f>
        <v>0</v>
      </c>
      <c r="D199" s="715">
        <v>0</v>
      </c>
      <c r="E199" s="734">
        <v>0</v>
      </c>
      <c r="F199" s="715">
        <v>0</v>
      </c>
      <c r="G199" s="734">
        <v>0</v>
      </c>
      <c r="H199" s="715">
        <v>0</v>
      </c>
      <c r="I199" s="734">
        <v>0</v>
      </c>
      <c r="J199" s="715">
        <v>0</v>
      </c>
      <c r="K199" s="734">
        <v>0</v>
      </c>
      <c r="L199" s="715">
        <v>0</v>
      </c>
      <c r="M199" s="734">
        <v>0</v>
      </c>
      <c r="N199" s="715">
        <v>0</v>
      </c>
      <c r="O199" s="734">
        <v>0</v>
      </c>
      <c r="P199" s="715">
        <v>0</v>
      </c>
      <c r="Q199" s="340"/>
    </row>
    <row r="200" spans="1:17" s="186" customFormat="1" ht="12.75">
      <c r="A200" s="273" t="s">
        <v>1020</v>
      </c>
      <c r="B200" s="725"/>
      <c r="C200" s="734">
        <f>SUM(D200:Q200)</f>
        <v>0</v>
      </c>
      <c r="D200" s="715">
        <v>0</v>
      </c>
      <c r="E200" s="734">
        <v>0</v>
      </c>
      <c r="F200" s="715">
        <v>0</v>
      </c>
      <c r="G200" s="734">
        <v>0</v>
      </c>
      <c r="H200" s="715">
        <v>0</v>
      </c>
      <c r="I200" s="734">
        <v>0</v>
      </c>
      <c r="J200" s="747"/>
      <c r="K200" s="734">
        <v>0</v>
      </c>
      <c r="L200" s="715">
        <v>0</v>
      </c>
      <c r="M200" s="734">
        <v>0</v>
      </c>
      <c r="N200" s="715">
        <v>0</v>
      </c>
      <c r="O200" s="734"/>
      <c r="P200" s="715">
        <v>0</v>
      </c>
      <c r="Q200" s="340"/>
    </row>
    <row r="201" spans="1:17" s="186" customFormat="1" ht="12.75">
      <c r="A201" s="273" t="s">
        <v>1009</v>
      </c>
      <c r="B201" s="726"/>
      <c r="C201" s="734">
        <f>SUM(D201:Q201)</f>
        <v>0</v>
      </c>
      <c r="D201" s="715">
        <v>0</v>
      </c>
      <c r="E201" s="734">
        <v>0</v>
      </c>
      <c r="F201" s="715">
        <v>0</v>
      </c>
      <c r="G201" s="734">
        <v>0</v>
      </c>
      <c r="H201" s="715">
        <v>0</v>
      </c>
      <c r="I201" s="734">
        <v>0</v>
      </c>
      <c r="J201" s="715">
        <v>0</v>
      </c>
      <c r="K201" s="734">
        <v>0</v>
      </c>
      <c r="L201" s="715">
        <v>0</v>
      </c>
      <c r="M201" s="734">
        <v>0</v>
      </c>
      <c r="N201" s="715">
        <v>0</v>
      </c>
      <c r="O201" s="734">
        <v>0</v>
      </c>
      <c r="P201" s="715">
        <v>0</v>
      </c>
      <c r="Q201" s="378">
        <v>0</v>
      </c>
    </row>
    <row r="202" spans="1:17" s="186" customFormat="1" ht="12.75">
      <c r="A202" s="323" t="s">
        <v>1010</v>
      </c>
      <c r="B202" s="727"/>
      <c r="C202" s="293">
        <v>0</v>
      </c>
      <c r="D202" s="739">
        <v>0</v>
      </c>
      <c r="E202" s="293">
        <v>0</v>
      </c>
      <c r="F202" s="739">
        <v>0</v>
      </c>
      <c r="G202" s="293">
        <v>0</v>
      </c>
      <c r="H202" s="739">
        <v>0</v>
      </c>
      <c r="I202" s="293">
        <v>0</v>
      </c>
      <c r="J202" s="739">
        <v>0</v>
      </c>
      <c r="K202" s="293">
        <v>0</v>
      </c>
      <c r="L202" s="739">
        <v>0</v>
      </c>
      <c r="M202" s="293">
        <v>0</v>
      </c>
      <c r="N202" s="739">
        <v>0</v>
      </c>
      <c r="O202" s="293">
        <v>0</v>
      </c>
      <c r="P202" s="739">
        <v>0</v>
      </c>
      <c r="Q202" s="293">
        <v>0</v>
      </c>
    </row>
    <row r="203" spans="1:17" s="186" customFormat="1" ht="12.75">
      <c r="A203" s="202" t="s">
        <v>773</v>
      </c>
      <c r="B203" s="729" t="s">
        <v>998</v>
      </c>
      <c r="C203" s="130"/>
      <c r="D203" s="738"/>
      <c r="E203" s="130"/>
      <c r="F203" s="738"/>
      <c r="G203" s="130"/>
      <c r="H203" s="738"/>
      <c r="I203" s="130"/>
      <c r="J203" s="738"/>
      <c r="K203" s="130"/>
      <c r="L203" s="738"/>
      <c r="M203" s="130"/>
      <c r="N203" s="738"/>
      <c r="O203" s="130"/>
      <c r="P203" s="738"/>
      <c r="Q203" s="339"/>
    </row>
    <row r="204" spans="1:17" s="186" customFormat="1" ht="12.75">
      <c r="A204" s="322" t="s">
        <v>1019</v>
      </c>
      <c r="B204" s="724"/>
      <c r="C204" s="734">
        <f>SUM(D204:P204)</f>
        <v>0</v>
      </c>
      <c r="D204" s="715">
        <v>0</v>
      </c>
      <c r="E204" s="734">
        <v>0</v>
      </c>
      <c r="F204" s="715">
        <v>0</v>
      </c>
      <c r="G204" s="734">
        <v>0</v>
      </c>
      <c r="H204" s="715">
        <v>0</v>
      </c>
      <c r="I204" s="734">
        <v>0</v>
      </c>
      <c r="J204" s="715">
        <v>0</v>
      </c>
      <c r="K204" s="734">
        <v>0</v>
      </c>
      <c r="L204" s="715">
        <v>0</v>
      </c>
      <c r="M204" s="734">
        <v>0</v>
      </c>
      <c r="N204" s="715">
        <v>0</v>
      </c>
      <c r="O204" s="734">
        <v>0</v>
      </c>
      <c r="P204" s="715">
        <v>0</v>
      </c>
      <c r="Q204" s="340"/>
    </row>
    <row r="205" spans="1:17" s="186" customFormat="1" ht="12.75">
      <c r="A205" s="273" t="s">
        <v>1020</v>
      </c>
      <c r="B205" s="725"/>
      <c r="C205" s="101">
        <f>SUM(D205:Q205)</f>
        <v>0</v>
      </c>
      <c r="D205" s="715">
        <v>0</v>
      </c>
      <c r="E205" s="734">
        <v>0</v>
      </c>
      <c r="F205" s="715">
        <v>0</v>
      </c>
      <c r="G205" s="734">
        <v>0</v>
      </c>
      <c r="H205" s="715">
        <v>0</v>
      </c>
      <c r="I205" s="734">
        <v>0</v>
      </c>
      <c r="J205" s="715">
        <v>0</v>
      </c>
      <c r="K205" s="734">
        <v>0</v>
      </c>
      <c r="L205" s="715">
        <v>0</v>
      </c>
      <c r="M205" s="734">
        <v>0</v>
      </c>
      <c r="N205" s="715">
        <v>0</v>
      </c>
      <c r="O205" s="734">
        <v>0</v>
      </c>
      <c r="P205" s="715">
        <v>0</v>
      </c>
      <c r="Q205" s="340"/>
    </row>
    <row r="206" spans="1:17" s="186" customFormat="1" ht="12.75">
      <c r="A206" s="273" t="s">
        <v>1009</v>
      </c>
      <c r="B206" s="726"/>
      <c r="C206" s="734">
        <f>SUM(D206:Q206)</f>
        <v>0</v>
      </c>
      <c r="D206" s="715">
        <v>0</v>
      </c>
      <c r="E206" s="734">
        <v>0</v>
      </c>
      <c r="F206" s="715">
        <v>0</v>
      </c>
      <c r="G206" s="734">
        <v>0</v>
      </c>
      <c r="H206" s="715">
        <v>0</v>
      </c>
      <c r="I206" s="734">
        <v>0</v>
      </c>
      <c r="J206" s="715">
        <v>0</v>
      </c>
      <c r="K206" s="734">
        <v>0</v>
      </c>
      <c r="L206" s="715">
        <v>0</v>
      </c>
      <c r="M206" s="734">
        <v>0</v>
      </c>
      <c r="N206" s="715">
        <v>0</v>
      </c>
      <c r="O206" s="734">
        <v>0</v>
      </c>
      <c r="P206" s="715">
        <v>0</v>
      </c>
      <c r="Q206" s="378">
        <v>0</v>
      </c>
    </row>
    <row r="207" spans="1:17" s="186" customFormat="1" ht="12.75">
      <c r="A207" s="323" t="s">
        <v>1010</v>
      </c>
      <c r="B207" s="727"/>
      <c r="C207" s="293">
        <v>0</v>
      </c>
      <c r="D207" s="739">
        <v>0</v>
      </c>
      <c r="E207" s="293">
        <v>0</v>
      </c>
      <c r="F207" s="739">
        <v>0</v>
      </c>
      <c r="G207" s="293">
        <v>0</v>
      </c>
      <c r="H207" s="739">
        <v>0</v>
      </c>
      <c r="I207" s="293">
        <v>0</v>
      </c>
      <c r="J207" s="739">
        <v>0</v>
      </c>
      <c r="K207" s="293">
        <v>0</v>
      </c>
      <c r="L207" s="739">
        <v>0</v>
      </c>
      <c r="M207" s="293">
        <v>0</v>
      </c>
      <c r="N207" s="739">
        <v>0</v>
      </c>
      <c r="O207" s="293">
        <v>0</v>
      </c>
      <c r="P207" s="739">
        <v>0</v>
      </c>
      <c r="Q207" s="293">
        <v>0</v>
      </c>
    </row>
    <row r="208" spans="1:17" s="186" customFormat="1" ht="12.75">
      <c r="A208" s="35" t="s">
        <v>792</v>
      </c>
      <c r="B208" s="728" t="s">
        <v>996</v>
      </c>
      <c r="C208" s="130"/>
      <c r="D208" s="738"/>
      <c r="E208" s="130"/>
      <c r="F208" s="738"/>
      <c r="G208" s="130"/>
      <c r="H208" s="738"/>
      <c r="I208" s="130"/>
      <c r="J208" s="738"/>
      <c r="K208" s="130"/>
      <c r="L208" s="738"/>
      <c r="M208" s="130"/>
      <c r="N208" s="738"/>
      <c r="O208" s="130"/>
      <c r="P208" s="738"/>
      <c r="Q208" s="339"/>
    </row>
    <row r="209" spans="1:17" s="186" customFormat="1" ht="12.75">
      <c r="A209" s="322" t="s">
        <v>1019</v>
      </c>
      <c r="B209" s="724"/>
      <c r="C209" s="734">
        <f>SUM(D209:P209)</f>
        <v>0</v>
      </c>
      <c r="D209" s="715">
        <v>0</v>
      </c>
      <c r="E209" s="734">
        <v>0</v>
      </c>
      <c r="F209" s="715">
        <v>0</v>
      </c>
      <c r="G209" s="734">
        <v>0</v>
      </c>
      <c r="H209" s="715">
        <v>0</v>
      </c>
      <c r="I209" s="734">
        <v>0</v>
      </c>
      <c r="J209" s="715">
        <v>0</v>
      </c>
      <c r="K209" s="734">
        <v>0</v>
      </c>
      <c r="L209" s="715">
        <v>0</v>
      </c>
      <c r="M209" s="734">
        <v>0</v>
      </c>
      <c r="N209" s="715">
        <v>0</v>
      </c>
      <c r="O209" s="734">
        <v>0</v>
      </c>
      <c r="P209" s="715">
        <v>0</v>
      </c>
      <c r="Q209" s="340"/>
    </row>
    <row r="210" spans="1:17" s="186" customFormat="1" ht="12.75">
      <c r="A210" s="273" t="s">
        <v>1020</v>
      </c>
      <c r="B210" s="725"/>
      <c r="C210" s="734">
        <f>SUM(D210:Q210)</f>
        <v>0</v>
      </c>
      <c r="D210" s="715">
        <v>0</v>
      </c>
      <c r="E210" s="734">
        <v>0</v>
      </c>
      <c r="F210" s="715">
        <v>0</v>
      </c>
      <c r="G210" s="734">
        <v>0</v>
      </c>
      <c r="H210" s="715">
        <v>0</v>
      </c>
      <c r="I210" s="734">
        <v>0</v>
      </c>
      <c r="J210" s="715">
        <v>0</v>
      </c>
      <c r="K210" s="734">
        <v>0</v>
      </c>
      <c r="L210" s="715">
        <v>0</v>
      </c>
      <c r="M210" s="734">
        <v>0</v>
      </c>
      <c r="N210" s="715">
        <v>0</v>
      </c>
      <c r="O210" s="734">
        <v>0</v>
      </c>
      <c r="P210" s="715">
        <v>0</v>
      </c>
      <c r="Q210" s="340"/>
    </row>
    <row r="211" spans="1:17" s="186" customFormat="1" ht="12.75">
      <c r="A211" s="273" t="s">
        <v>1009</v>
      </c>
      <c r="B211" s="726"/>
      <c r="C211" s="734">
        <f>SUM(D211:Q211)</f>
        <v>0</v>
      </c>
      <c r="D211" s="715">
        <v>0</v>
      </c>
      <c r="E211" s="734">
        <v>0</v>
      </c>
      <c r="F211" s="715">
        <v>0</v>
      </c>
      <c r="G211" s="734">
        <v>0</v>
      </c>
      <c r="H211" s="715">
        <v>0</v>
      </c>
      <c r="I211" s="734">
        <v>0</v>
      </c>
      <c r="J211" s="715">
        <v>0</v>
      </c>
      <c r="K211" s="734">
        <v>0</v>
      </c>
      <c r="L211" s="715">
        <v>0</v>
      </c>
      <c r="M211" s="734">
        <v>0</v>
      </c>
      <c r="N211" s="715">
        <v>0</v>
      </c>
      <c r="O211" s="734">
        <v>0</v>
      </c>
      <c r="P211" s="715">
        <v>0</v>
      </c>
      <c r="Q211" s="378">
        <v>0</v>
      </c>
    </row>
    <row r="212" spans="1:17" s="186" customFormat="1" ht="12.75">
      <c r="A212" s="323" t="s">
        <v>1010</v>
      </c>
      <c r="B212" s="727"/>
      <c r="C212" s="293">
        <v>0</v>
      </c>
      <c r="D212" s="739">
        <v>0</v>
      </c>
      <c r="E212" s="293">
        <v>0</v>
      </c>
      <c r="F212" s="739">
        <v>0</v>
      </c>
      <c r="G212" s="293">
        <v>0</v>
      </c>
      <c r="H212" s="739">
        <v>0</v>
      </c>
      <c r="I212" s="293">
        <v>0</v>
      </c>
      <c r="J212" s="739">
        <v>0</v>
      </c>
      <c r="K212" s="293">
        <v>0</v>
      </c>
      <c r="L212" s="739">
        <v>0</v>
      </c>
      <c r="M212" s="293">
        <v>0</v>
      </c>
      <c r="N212" s="739">
        <v>0</v>
      </c>
      <c r="O212" s="293">
        <v>0</v>
      </c>
      <c r="P212" s="739">
        <v>0</v>
      </c>
      <c r="Q212" s="293">
        <v>0</v>
      </c>
    </row>
    <row r="213" spans="1:17" s="186" customFormat="1" ht="12.75">
      <c r="A213" s="202" t="s">
        <v>793</v>
      </c>
      <c r="B213" s="729" t="s">
        <v>998</v>
      </c>
      <c r="C213" s="130"/>
      <c r="D213" s="738"/>
      <c r="E213" s="130"/>
      <c r="F213" s="738"/>
      <c r="G213" s="130"/>
      <c r="H213" s="738"/>
      <c r="I213" s="130"/>
      <c r="J213" s="738"/>
      <c r="K213" s="130"/>
      <c r="L213" s="738"/>
      <c r="M213" s="130"/>
      <c r="N213" s="738"/>
      <c r="O213" s="130"/>
      <c r="P213" s="738"/>
      <c r="Q213" s="339"/>
    </row>
    <row r="214" spans="1:17" s="186" customFormat="1" ht="12.75">
      <c r="A214" s="322" t="s">
        <v>1019</v>
      </c>
      <c r="B214" s="724"/>
      <c r="C214" s="734">
        <f>SUM(D214:P214)</f>
        <v>0</v>
      </c>
      <c r="D214" s="715">
        <v>0</v>
      </c>
      <c r="E214" s="734">
        <v>0</v>
      </c>
      <c r="F214" s="715">
        <v>0</v>
      </c>
      <c r="G214" s="734">
        <v>0</v>
      </c>
      <c r="H214" s="715">
        <v>0</v>
      </c>
      <c r="I214" s="734">
        <v>0</v>
      </c>
      <c r="J214" s="715">
        <v>0</v>
      </c>
      <c r="K214" s="734">
        <v>0</v>
      </c>
      <c r="L214" s="715">
        <v>0</v>
      </c>
      <c r="M214" s="734">
        <v>0</v>
      </c>
      <c r="N214" s="715">
        <v>0</v>
      </c>
      <c r="O214" s="734">
        <v>0</v>
      </c>
      <c r="P214" s="715">
        <v>0</v>
      </c>
      <c r="Q214" s="340"/>
    </row>
    <row r="215" spans="1:17" s="186" customFormat="1" ht="12.75">
      <c r="A215" s="273" t="s">
        <v>1020</v>
      </c>
      <c r="B215" s="725"/>
      <c r="C215" s="734">
        <v>0</v>
      </c>
      <c r="D215" s="715">
        <v>0</v>
      </c>
      <c r="E215" s="734">
        <v>0</v>
      </c>
      <c r="F215" s="715">
        <v>0</v>
      </c>
      <c r="G215" s="734">
        <v>0</v>
      </c>
      <c r="H215" s="715">
        <v>0</v>
      </c>
      <c r="I215" s="734">
        <v>0</v>
      </c>
      <c r="J215" s="715">
        <v>0</v>
      </c>
      <c r="K215" s="734">
        <v>0</v>
      </c>
      <c r="L215" s="715">
        <v>0</v>
      </c>
      <c r="M215" s="734">
        <v>0</v>
      </c>
      <c r="N215" s="715">
        <v>0</v>
      </c>
      <c r="O215" s="734">
        <v>0</v>
      </c>
      <c r="P215" s="715">
        <v>0</v>
      </c>
      <c r="Q215" s="340"/>
    </row>
    <row r="216" spans="1:17" s="186" customFormat="1" ht="12.75">
      <c r="A216" s="194" t="s">
        <v>1009</v>
      </c>
      <c r="B216" s="726"/>
      <c r="C216" s="734">
        <f>SUM(D216:Q216)</f>
        <v>0</v>
      </c>
      <c r="D216" s="715">
        <v>0</v>
      </c>
      <c r="E216" s="734">
        <v>0</v>
      </c>
      <c r="F216" s="715">
        <v>0</v>
      </c>
      <c r="G216" s="734">
        <v>0</v>
      </c>
      <c r="H216" s="715">
        <v>0</v>
      </c>
      <c r="I216" s="734">
        <v>0</v>
      </c>
      <c r="J216" s="715">
        <v>0</v>
      </c>
      <c r="K216" s="734">
        <v>0</v>
      </c>
      <c r="L216" s="715">
        <v>0</v>
      </c>
      <c r="M216" s="734">
        <v>0</v>
      </c>
      <c r="N216" s="715">
        <v>0</v>
      </c>
      <c r="O216" s="734">
        <v>0</v>
      </c>
      <c r="P216" s="715">
        <v>0</v>
      </c>
      <c r="Q216" s="378">
        <v>0</v>
      </c>
    </row>
    <row r="217" spans="1:17" s="186" customFormat="1" ht="12.75">
      <c r="A217" s="323" t="s">
        <v>1010</v>
      </c>
      <c r="B217" s="727"/>
      <c r="C217" s="293">
        <v>0</v>
      </c>
      <c r="D217" s="739">
        <v>0</v>
      </c>
      <c r="E217" s="293">
        <v>0</v>
      </c>
      <c r="F217" s="739">
        <v>0</v>
      </c>
      <c r="G217" s="293">
        <v>0</v>
      </c>
      <c r="H217" s="739">
        <v>0</v>
      </c>
      <c r="I217" s="293">
        <v>0</v>
      </c>
      <c r="J217" s="739">
        <v>0</v>
      </c>
      <c r="K217" s="293">
        <v>0</v>
      </c>
      <c r="L217" s="739">
        <v>0</v>
      </c>
      <c r="M217" s="293">
        <v>0</v>
      </c>
      <c r="N217" s="739">
        <v>0</v>
      </c>
      <c r="O217" s="293">
        <v>0</v>
      </c>
      <c r="P217" s="739">
        <v>0</v>
      </c>
      <c r="Q217" s="293">
        <v>0</v>
      </c>
    </row>
    <row r="218" spans="1:17" s="186" customFormat="1" ht="12.75">
      <c r="A218" s="35" t="s">
        <v>794</v>
      </c>
      <c r="B218" s="728" t="s">
        <v>996</v>
      </c>
      <c r="C218" s="130"/>
      <c r="D218" s="738"/>
      <c r="E218" s="130"/>
      <c r="F218" s="738"/>
      <c r="G218" s="130"/>
      <c r="H218" s="738"/>
      <c r="I218" s="130"/>
      <c r="J218" s="738"/>
      <c r="K218" s="130"/>
      <c r="L218" s="738"/>
      <c r="M218" s="130"/>
      <c r="N218" s="738"/>
      <c r="O218" s="130"/>
      <c r="P218" s="738"/>
      <c r="Q218" s="339"/>
    </row>
    <row r="219" spans="1:17" s="186" customFormat="1" ht="12.75">
      <c r="A219" s="322" t="s">
        <v>1019</v>
      </c>
      <c r="B219" s="724"/>
      <c r="C219" s="734">
        <f>SUM(D219:P219)</f>
        <v>3540</v>
      </c>
      <c r="D219" s="715">
        <v>0</v>
      </c>
      <c r="E219" s="734">
        <v>3540</v>
      </c>
      <c r="F219" s="715">
        <v>0</v>
      </c>
      <c r="G219" s="734">
        <v>0</v>
      </c>
      <c r="H219" s="715">
        <v>0</v>
      </c>
      <c r="I219" s="734">
        <v>0</v>
      </c>
      <c r="J219" s="715">
        <v>0</v>
      </c>
      <c r="K219" s="734">
        <v>0</v>
      </c>
      <c r="L219" s="715">
        <v>0</v>
      </c>
      <c r="M219" s="734">
        <v>0</v>
      </c>
      <c r="N219" s="715">
        <v>0</v>
      </c>
      <c r="O219" s="734">
        <v>0</v>
      </c>
      <c r="P219" s="715">
        <v>0</v>
      </c>
      <c r="Q219" s="340"/>
    </row>
    <row r="220" spans="1:17" s="186" customFormat="1" ht="12.75">
      <c r="A220" s="273" t="s">
        <v>1020</v>
      </c>
      <c r="B220" s="725"/>
      <c r="C220" s="734">
        <f>SUM(D220:Q220)</f>
        <v>5051</v>
      </c>
      <c r="D220" s="715">
        <v>0</v>
      </c>
      <c r="E220" s="734">
        <v>5051</v>
      </c>
      <c r="F220" s="715">
        <v>0</v>
      </c>
      <c r="G220" s="734">
        <v>0</v>
      </c>
      <c r="H220" s="715">
        <v>0</v>
      </c>
      <c r="I220" s="734">
        <v>0</v>
      </c>
      <c r="J220" s="715">
        <v>0</v>
      </c>
      <c r="K220" s="734">
        <v>0</v>
      </c>
      <c r="L220" s="715">
        <v>0</v>
      </c>
      <c r="M220" s="734">
        <v>0</v>
      </c>
      <c r="N220" s="715">
        <v>0</v>
      </c>
      <c r="O220" s="734">
        <v>0</v>
      </c>
      <c r="P220" s="715">
        <v>0</v>
      </c>
      <c r="Q220" s="340"/>
    </row>
    <row r="221" spans="1:17" s="186" customFormat="1" ht="12.75">
      <c r="A221" s="273" t="s">
        <v>1009</v>
      </c>
      <c r="B221" s="726"/>
      <c r="C221" s="734">
        <f>SUM(D221:Q221)</f>
        <v>5051</v>
      </c>
      <c r="D221" s="715">
        <v>0</v>
      </c>
      <c r="E221" s="734">
        <v>5051</v>
      </c>
      <c r="F221" s="715">
        <v>0</v>
      </c>
      <c r="G221" s="734">
        <v>0</v>
      </c>
      <c r="H221" s="715">
        <v>0</v>
      </c>
      <c r="I221" s="734">
        <v>0</v>
      </c>
      <c r="J221" s="715">
        <v>0</v>
      </c>
      <c r="K221" s="734">
        <v>0</v>
      </c>
      <c r="L221" s="715">
        <v>0</v>
      </c>
      <c r="M221" s="734">
        <v>0</v>
      </c>
      <c r="N221" s="715">
        <v>0</v>
      </c>
      <c r="O221" s="734">
        <v>0</v>
      </c>
      <c r="P221" s="715">
        <v>0</v>
      </c>
      <c r="Q221" s="378">
        <v>0</v>
      </c>
    </row>
    <row r="222" spans="1:17" s="186" customFormat="1" ht="12.75">
      <c r="A222" s="323" t="s">
        <v>1010</v>
      </c>
      <c r="B222" s="727"/>
      <c r="C222" s="293">
        <f>(C$221/C$220)*100</f>
        <v>100</v>
      </c>
      <c r="D222" s="739">
        <v>0</v>
      </c>
      <c r="E222" s="293">
        <f>(E$221/E$220)*100</f>
        <v>100</v>
      </c>
      <c r="F222" s="739">
        <v>0</v>
      </c>
      <c r="G222" s="293">
        <v>0</v>
      </c>
      <c r="H222" s="739">
        <v>0</v>
      </c>
      <c r="I222" s="293">
        <v>0</v>
      </c>
      <c r="J222" s="739">
        <v>0</v>
      </c>
      <c r="K222" s="293">
        <v>0</v>
      </c>
      <c r="L222" s="739">
        <v>0</v>
      </c>
      <c r="M222" s="293">
        <v>0</v>
      </c>
      <c r="N222" s="739">
        <v>0</v>
      </c>
      <c r="O222" s="293">
        <v>0</v>
      </c>
      <c r="P222" s="739">
        <v>0</v>
      </c>
      <c r="Q222" s="293">
        <v>0</v>
      </c>
    </row>
    <row r="223" spans="1:17" s="186" customFormat="1" ht="12.75">
      <c r="A223" s="249" t="s">
        <v>1025</v>
      </c>
      <c r="B223" s="730" t="s">
        <v>996</v>
      </c>
      <c r="C223" s="130"/>
      <c r="D223" s="738"/>
      <c r="E223" s="130"/>
      <c r="F223" s="738"/>
      <c r="G223" s="130"/>
      <c r="H223" s="738"/>
      <c r="I223" s="130"/>
      <c r="J223" s="738"/>
      <c r="K223" s="130"/>
      <c r="L223" s="738"/>
      <c r="M223" s="130"/>
      <c r="N223" s="738"/>
      <c r="O223" s="130"/>
      <c r="P223" s="738"/>
      <c r="Q223" s="339"/>
    </row>
    <row r="224" spans="1:17" s="186" customFormat="1" ht="12.75">
      <c r="A224" s="322" t="s">
        <v>1019</v>
      </c>
      <c r="B224" s="724"/>
      <c r="C224" s="734">
        <f>SUM(D224:P224)</f>
        <v>0</v>
      </c>
      <c r="D224" s="715">
        <v>0</v>
      </c>
      <c r="E224" s="734">
        <v>0</v>
      </c>
      <c r="F224" s="715">
        <v>0</v>
      </c>
      <c r="G224" s="734">
        <v>0</v>
      </c>
      <c r="H224" s="715">
        <v>0</v>
      </c>
      <c r="I224" s="734">
        <v>0</v>
      </c>
      <c r="J224" s="715">
        <v>0</v>
      </c>
      <c r="K224" s="734">
        <v>0</v>
      </c>
      <c r="L224" s="715">
        <v>0</v>
      </c>
      <c r="M224" s="734">
        <v>0</v>
      </c>
      <c r="N224" s="715"/>
      <c r="O224" s="734"/>
      <c r="P224" s="715"/>
      <c r="Q224" s="340"/>
    </row>
    <row r="225" spans="1:17" s="186" customFormat="1" ht="12.75">
      <c r="A225" s="273" t="s">
        <v>1020</v>
      </c>
      <c r="B225" s="725"/>
      <c r="C225" s="734">
        <f>SUM(D225:P225)</f>
        <v>7109</v>
      </c>
      <c r="D225" s="715"/>
      <c r="E225" s="734"/>
      <c r="F225" s="715"/>
      <c r="G225" s="734"/>
      <c r="H225" s="715"/>
      <c r="I225" s="734"/>
      <c r="J225" s="715"/>
      <c r="K225" s="734"/>
      <c r="L225" s="715"/>
      <c r="M225" s="734">
        <v>7109</v>
      </c>
      <c r="N225" s="715"/>
      <c r="O225" s="734"/>
      <c r="P225" s="715"/>
      <c r="Q225" s="340"/>
    </row>
    <row r="226" spans="1:17" s="186" customFormat="1" ht="12.75">
      <c r="A226" s="273" t="s">
        <v>1009</v>
      </c>
      <c r="B226" s="726"/>
      <c r="C226" s="734">
        <f>SUM(D226:Q226)</f>
        <v>3615</v>
      </c>
      <c r="D226" s="715">
        <v>0</v>
      </c>
      <c r="E226" s="734">
        <v>0</v>
      </c>
      <c r="F226" s="715">
        <v>0</v>
      </c>
      <c r="G226" s="734">
        <v>0</v>
      </c>
      <c r="H226" s="715">
        <v>0</v>
      </c>
      <c r="I226" s="734">
        <v>0</v>
      </c>
      <c r="J226" s="715">
        <v>0</v>
      </c>
      <c r="K226" s="734">
        <v>0</v>
      </c>
      <c r="L226" s="715">
        <v>0</v>
      </c>
      <c r="M226" s="734">
        <v>3615</v>
      </c>
      <c r="N226" s="715">
        <v>0</v>
      </c>
      <c r="O226" s="734">
        <v>0</v>
      </c>
      <c r="P226" s="715">
        <v>0</v>
      </c>
      <c r="Q226" s="378">
        <v>0</v>
      </c>
    </row>
    <row r="227" spans="1:17" s="186" customFormat="1" ht="12.75">
      <c r="A227" s="323" t="s">
        <v>1010</v>
      </c>
      <c r="B227" s="727"/>
      <c r="C227" s="293">
        <f>(C$226/C$225)*100</f>
        <v>50.851033900689266</v>
      </c>
      <c r="D227" s="739">
        <v>0</v>
      </c>
      <c r="E227" s="293">
        <v>0</v>
      </c>
      <c r="F227" s="739">
        <v>0</v>
      </c>
      <c r="G227" s="293">
        <v>0</v>
      </c>
      <c r="H227" s="739">
        <v>0</v>
      </c>
      <c r="I227" s="293">
        <v>0</v>
      </c>
      <c r="J227" s="739">
        <v>0</v>
      </c>
      <c r="K227" s="293">
        <v>0</v>
      </c>
      <c r="L227" s="739">
        <v>0</v>
      </c>
      <c r="M227" s="293">
        <f>(M$226/M$225)*100</f>
        <v>50.851033900689266</v>
      </c>
      <c r="N227" s="739">
        <v>0</v>
      </c>
      <c r="O227" s="293">
        <v>0</v>
      </c>
      <c r="P227" s="739">
        <v>0</v>
      </c>
      <c r="Q227" s="293">
        <v>0</v>
      </c>
    </row>
    <row r="228" spans="1:17" s="186" customFormat="1" ht="12.75">
      <c r="A228" s="81" t="s">
        <v>726</v>
      </c>
      <c r="B228" s="728"/>
      <c r="C228" s="143"/>
      <c r="D228" s="714"/>
      <c r="E228" s="143"/>
      <c r="F228" s="714"/>
      <c r="G228" s="143"/>
      <c r="H228" s="714"/>
      <c r="I228" s="143"/>
      <c r="J228" s="714"/>
      <c r="K228" s="143"/>
      <c r="L228" s="714"/>
      <c r="M228" s="143"/>
      <c r="N228" s="714"/>
      <c r="O228" s="143"/>
      <c r="P228" s="738"/>
      <c r="Q228" s="339"/>
    </row>
    <row r="229" spans="1:17" s="186" customFormat="1" ht="12.75">
      <c r="A229" s="280" t="s">
        <v>1019</v>
      </c>
      <c r="B229" s="725"/>
      <c r="C229" s="735">
        <f>SUM(D229:P229)</f>
        <v>2302003</v>
      </c>
      <c r="D229" s="741">
        <f aca="true" t="shared" si="1" ref="D229:P229">D260+D164+D169+D174+D179+D184+D189+D194+D199+D204+D209+D214+D219</f>
        <v>0</v>
      </c>
      <c r="E229" s="139">
        <f t="shared" si="1"/>
        <v>36968</v>
      </c>
      <c r="F229" s="741">
        <f t="shared" si="1"/>
        <v>1130004</v>
      </c>
      <c r="G229" s="139">
        <f t="shared" si="1"/>
        <v>88632</v>
      </c>
      <c r="H229" s="741">
        <f t="shared" si="1"/>
        <v>382082</v>
      </c>
      <c r="I229" s="139">
        <f t="shared" si="1"/>
        <v>0</v>
      </c>
      <c r="J229" s="741">
        <f t="shared" si="1"/>
        <v>947</v>
      </c>
      <c r="K229" s="139">
        <f t="shared" si="1"/>
        <v>25263</v>
      </c>
      <c r="L229" s="741">
        <f t="shared" si="1"/>
        <v>0</v>
      </c>
      <c r="M229" s="139">
        <f t="shared" si="1"/>
        <v>221107</v>
      </c>
      <c r="N229" s="741">
        <f t="shared" si="1"/>
        <v>417000</v>
      </c>
      <c r="O229" s="139">
        <f t="shared" si="1"/>
        <v>0</v>
      </c>
      <c r="P229" s="741">
        <f t="shared" si="1"/>
        <v>0</v>
      </c>
      <c r="Q229" s="378"/>
    </row>
    <row r="230" spans="1:17" s="186" customFormat="1" ht="12.75">
      <c r="A230" s="280" t="s">
        <v>1020</v>
      </c>
      <c r="B230" s="725"/>
      <c r="C230" s="735">
        <f>SUM(D230:Q230)</f>
        <v>2251261</v>
      </c>
      <c r="D230" s="741">
        <f>D$261+D$165+D$170+D$175+D$180+D$185+D$190+D$195+D$200+D$205+D$210+D$215+D$220+D$225</f>
        <v>0</v>
      </c>
      <c r="E230" s="139">
        <f aca="true" t="shared" si="2" ref="E230:Q230">E$261+E$165+E$170+E$175+E$180+E$185+E$190+E$195+E$200+E$205+E$210+E$215+E$220+E$225</f>
        <v>98845</v>
      </c>
      <c r="F230" s="741">
        <f t="shared" si="2"/>
        <v>1093973</v>
      </c>
      <c r="G230" s="139">
        <f t="shared" si="2"/>
        <v>42210</v>
      </c>
      <c r="H230" s="741">
        <f t="shared" si="2"/>
        <v>517730</v>
      </c>
      <c r="I230" s="139">
        <f t="shared" si="2"/>
        <v>0</v>
      </c>
      <c r="J230" s="741">
        <f t="shared" si="2"/>
        <v>947</v>
      </c>
      <c r="K230" s="139">
        <f t="shared" si="2"/>
        <v>37899</v>
      </c>
      <c r="L230" s="741">
        <f t="shared" si="2"/>
        <v>414651</v>
      </c>
      <c r="M230" s="139">
        <f t="shared" si="2"/>
        <v>47353</v>
      </c>
      <c r="N230" s="741">
        <f t="shared" si="2"/>
        <v>0</v>
      </c>
      <c r="O230" s="139">
        <f t="shared" si="2"/>
        <v>0</v>
      </c>
      <c r="P230" s="741">
        <f t="shared" si="2"/>
        <v>-2347</v>
      </c>
      <c r="Q230" s="338">
        <f t="shared" si="2"/>
        <v>0</v>
      </c>
    </row>
    <row r="231" spans="1:17" s="186" customFormat="1" ht="12.75">
      <c r="A231" s="194" t="s">
        <v>1009</v>
      </c>
      <c r="B231" s="726"/>
      <c r="C231" s="735">
        <f>SUM(D231:Q231)</f>
        <v>2281907</v>
      </c>
      <c r="D231" s="741">
        <f>D$262+D$166+D$171+D$176+D$181+D$186+D$191+D$196+D$201+D$206+D$211+D$216+D$221+D$226</f>
        <v>0</v>
      </c>
      <c r="E231" s="139">
        <f aca="true" t="shared" si="3" ref="E231:P231">E$262+E$166+E$171+E$176+E$181+E$186+E$191+E$196+E$201+E$206+E$211+E$216+E$221+E$226</f>
        <v>105682</v>
      </c>
      <c r="F231" s="741">
        <f t="shared" si="3"/>
        <v>1130763</v>
      </c>
      <c r="G231" s="139">
        <f t="shared" si="3"/>
        <v>43340</v>
      </c>
      <c r="H231" s="741">
        <f t="shared" si="3"/>
        <v>897418</v>
      </c>
      <c r="I231" s="139">
        <f t="shared" si="3"/>
        <v>0</v>
      </c>
      <c r="J231" s="741">
        <f t="shared" si="3"/>
        <v>948</v>
      </c>
      <c r="K231" s="139">
        <f t="shared" si="3"/>
        <v>12636</v>
      </c>
      <c r="L231" s="741">
        <f t="shared" si="3"/>
        <v>34765</v>
      </c>
      <c r="M231" s="139">
        <f t="shared" si="3"/>
        <v>44003</v>
      </c>
      <c r="N231" s="741">
        <f t="shared" si="3"/>
        <v>0</v>
      </c>
      <c r="O231" s="139">
        <f t="shared" si="3"/>
        <v>0</v>
      </c>
      <c r="P231" s="741">
        <f t="shared" si="3"/>
        <v>8782</v>
      </c>
      <c r="Q231" s="338">
        <v>3570</v>
      </c>
    </row>
    <row r="232" spans="1:17" s="186" customFormat="1" ht="12.75">
      <c r="A232" s="323" t="s">
        <v>1010</v>
      </c>
      <c r="B232" s="727"/>
      <c r="C232" s="361">
        <f>(C$231/C$230)*100</f>
        <v>101.36128152177824</v>
      </c>
      <c r="D232" s="742">
        <v>0</v>
      </c>
      <c r="E232" s="361">
        <f aca="true" t="shared" si="4" ref="E232:P232">(E$231/E$230)*100</f>
        <v>106.91689008042896</v>
      </c>
      <c r="F232" s="742">
        <f t="shared" si="4"/>
        <v>103.36297148101461</v>
      </c>
      <c r="G232" s="361">
        <f t="shared" si="4"/>
        <v>102.67709073679224</v>
      </c>
      <c r="H232" s="742">
        <f t="shared" si="4"/>
        <v>173.33706758348944</v>
      </c>
      <c r="I232" s="361">
        <v>0</v>
      </c>
      <c r="J232" s="742">
        <f t="shared" si="4"/>
        <v>100.10559662090812</v>
      </c>
      <c r="K232" s="361">
        <f t="shared" si="4"/>
        <v>33.341249109475186</v>
      </c>
      <c r="L232" s="742">
        <f t="shared" si="4"/>
        <v>8.384159208587464</v>
      </c>
      <c r="M232" s="361">
        <f t="shared" si="4"/>
        <v>92.92547462673959</v>
      </c>
      <c r="N232" s="742">
        <v>0</v>
      </c>
      <c r="O232" s="361">
        <v>0</v>
      </c>
      <c r="P232" s="742">
        <f t="shared" si="4"/>
        <v>-374.17980400511294</v>
      </c>
      <c r="Q232" s="361">
        <v>0</v>
      </c>
    </row>
    <row r="233" spans="1:25" s="186" customFormat="1" ht="12.75">
      <c r="A233" s="250" t="s">
        <v>528</v>
      </c>
      <c r="B233" s="731"/>
      <c r="C233" s="130"/>
      <c r="D233" s="738"/>
      <c r="E233" s="130"/>
      <c r="F233" s="738"/>
      <c r="G233" s="130"/>
      <c r="H233" s="738"/>
      <c r="I233" s="130"/>
      <c r="J233" s="738"/>
      <c r="K233" s="130"/>
      <c r="L233" s="738"/>
      <c r="M233" s="130"/>
      <c r="N233" s="738"/>
      <c r="O233" s="130"/>
      <c r="P233" s="738"/>
      <c r="Q233" s="339"/>
      <c r="R233" s="5"/>
      <c r="S233" s="5"/>
      <c r="T233" s="5"/>
      <c r="U233" s="5"/>
      <c r="V233" s="5"/>
      <c r="W233" s="5"/>
      <c r="X233" s="5"/>
      <c r="Y233" s="5"/>
    </row>
    <row r="234" spans="1:25" s="186" customFormat="1" ht="12.75">
      <c r="A234" s="322" t="s">
        <v>1019</v>
      </c>
      <c r="B234" s="725"/>
      <c r="C234" s="734">
        <f>SUM(D234:P234)</f>
        <v>-620839</v>
      </c>
      <c r="D234" s="715">
        <v>0</v>
      </c>
      <c r="E234" s="734">
        <v>0</v>
      </c>
      <c r="F234" s="715">
        <v>-238757</v>
      </c>
      <c r="G234" s="734">
        <v>0</v>
      </c>
      <c r="H234" s="715">
        <v>-382082</v>
      </c>
      <c r="I234" s="734">
        <v>0</v>
      </c>
      <c r="J234" s="715">
        <v>0</v>
      </c>
      <c r="K234" s="734">
        <v>0</v>
      </c>
      <c r="L234" s="715">
        <v>0</v>
      </c>
      <c r="M234" s="734">
        <v>0</v>
      </c>
      <c r="N234" s="715">
        <v>0</v>
      </c>
      <c r="O234" s="734">
        <v>0</v>
      </c>
      <c r="P234" s="715">
        <v>0</v>
      </c>
      <c r="Q234" s="340"/>
      <c r="R234" s="5"/>
      <c r="S234" s="5"/>
      <c r="T234" s="5"/>
      <c r="U234" s="5"/>
      <c r="V234" s="5"/>
      <c r="W234" s="5"/>
      <c r="X234" s="5"/>
      <c r="Y234" s="5"/>
    </row>
    <row r="235" spans="1:25" s="186" customFormat="1" ht="12.75">
      <c r="A235" s="273" t="s">
        <v>1020</v>
      </c>
      <c r="B235" s="725"/>
      <c r="C235" s="734">
        <f>SUM(D235:P235)</f>
        <v>-639471</v>
      </c>
      <c r="D235" s="715">
        <v>0</v>
      </c>
      <c r="E235" s="734">
        <v>0</v>
      </c>
      <c r="F235" s="715">
        <v>-249059</v>
      </c>
      <c r="G235" s="734">
        <v>0</v>
      </c>
      <c r="H235" s="715">
        <v>-390412</v>
      </c>
      <c r="I235" s="734">
        <v>0</v>
      </c>
      <c r="J235" s="715">
        <v>0</v>
      </c>
      <c r="K235" s="734">
        <v>0</v>
      </c>
      <c r="L235" s="715">
        <v>0</v>
      </c>
      <c r="M235" s="734">
        <v>0</v>
      </c>
      <c r="N235" s="715">
        <v>0</v>
      </c>
      <c r="O235" s="734">
        <v>0</v>
      </c>
      <c r="P235" s="715">
        <v>0</v>
      </c>
      <c r="Q235" s="340"/>
      <c r="R235" s="5"/>
      <c r="S235" s="5"/>
      <c r="T235" s="5"/>
      <c r="U235" s="5"/>
      <c r="V235" s="5"/>
      <c r="W235" s="5"/>
      <c r="X235" s="5"/>
      <c r="Y235" s="5"/>
    </row>
    <row r="236" spans="1:25" s="186" customFormat="1" ht="12.75">
      <c r="A236" s="273" t="s">
        <v>1009</v>
      </c>
      <c r="B236" s="726"/>
      <c r="C236" s="734">
        <f>SUM(D236:Q236)</f>
        <v>-639471</v>
      </c>
      <c r="D236" s="715">
        <v>0</v>
      </c>
      <c r="E236" s="734">
        <v>0</v>
      </c>
      <c r="F236" s="715">
        <v>-249059</v>
      </c>
      <c r="G236" s="734">
        <v>0</v>
      </c>
      <c r="H236" s="715">
        <v>-390412</v>
      </c>
      <c r="I236" s="734">
        <v>0</v>
      </c>
      <c r="J236" s="715">
        <v>0</v>
      </c>
      <c r="K236" s="734">
        <v>0</v>
      </c>
      <c r="L236" s="715">
        <v>0</v>
      </c>
      <c r="M236" s="734">
        <v>0</v>
      </c>
      <c r="N236" s="715">
        <v>0</v>
      </c>
      <c r="O236" s="734">
        <v>0</v>
      </c>
      <c r="P236" s="715">
        <v>0</v>
      </c>
      <c r="Q236" s="378">
        <v>0</v>
      </c>
      <c r="R236" s="5"/>
      <c r="S236" s="5"/>
      <c r="T236" s="5"/>
      <c r="U236" s="5"/>
      <c r="V236" s="5"/>
      <c r="W236" s="5"/>
      <c r="X236" s="5"/>
      <c r="Y236" s="5"/>
    </row>
    <row r="237" spans="1:25" s="186" customFormat="1" ht="12.75">
      <c r="A237" s="323" t="s">
        <v>1010</v>
      </c>
      <c r="B237" s="727"/>
      <c r="C237" s="293">
        <f>(C$236/C$235)*100</f>
        <v>100</v>
      </c>
      <c r="D237" s="739">
        <v>0</v>
      </c>
      <c r="E237" s="293">
        <v>0</v>
      </c>
      <c r="F237" s="739">
        <f>(F$236/F$235)*100</f>
        <v>100</v>
      </c>
      <c r="G237" s="293">
        <v>0</v>
      </c>
      <c r="H237" s="739">
        <f>(H$236/H$235)*100</f>
        <v>100</v>
      </c>
      <c r="I237" s="293">
        <v>0</v>
      </c>
      <c r="J237" s="739">
        <v>0</v>
      </c>
      <c r="K237" s="293">
        <v>0</v>
      </c>
      <c r="L237" s="739">
        <v>0</v>
      </c>
      <c r="M237" s="293">
        <v>0</v>
      </c>
      <c r="N237" s="739">
        <v>0</v>
      </c>
      <c r="O237" s="293">
        <v>0</v>
      </c>
      <c r="P237" s="739">
        <v>0</v>
      </c>
      <c r="Q237" s="293">
        <v>0</v>
      </c>
      <c r="R237" s="5"/>
      <c r="S237" s="5"/>
      <c r="T237" s="5"/>
      <c r="U237" s="5"/>
      <c r="V237" s="5"/>
      <c r="W237" s="5"/>
      <c r="X237" s="5"/>
      <c r="Y237" s="5"/>
    </row>
    <row r="238" spans="1:25" s="186" customFormat="1" ht="12.75">
      <c r="A238" s="325" t="s">
        <v>728</v>
      </c>
      <c r="B238" s="732"/>
      <c r="C238" s="734"/>
      <c r="D238" s="715"/>
      <c r="E238" s="734"/>
      <c r="F238" s="715"/>
      <c r="G238" s="734"/>
      <c r="H238" s="715"/>
      <c r="I238" s="734"/>
      <c r="J238" s="715"/>
      <c r="K238" s="734"/>
      <c r="L238" s="715"/>
      <c r="M238" s="734"/>
      <c r="N238" s="715"/>
      <c r="O238" s="734"/>
      <c r="P238" s="715"/>
      <c r="Q238" s="339"/>
      <c r="R238" s="5"/>
      <c r="S238" s="5"/>
      <c r="T238" s="5"/>
      <c r="U238" s="5"/>
      <c r="V238" s="5"/>
      <c r="W238" s="5"/>
      <c r="X238" s="5"/>
      <c r="Y238" s="5"/>
    </row>
    <row r="239" spans="1:25" s="186" customFormat="1" ht="12.75">
      <c r="A239" s="322" t="s">
        <v>1019</v>
      </c>
      <c r="B239" s="725"/>
      <c r="C239" s="734">
        <f>SUM(D239:P239)</f>
        <v>-268029</v>
      </c>
      <c r="D239" s="715">
        <v>0</v>
      </c>
      <c r="E239" s="734">
        <v>0</v>
      </c>
      <c r="F239" s="715">
        <v>-268029</v>
      </c>
      <c r="G239" s="734">
        <v>0</v>
      </c>
      <c r="H239" s="715">
        <v>0</v>
      </c>
      <c r="I239" s="734">
        <v>0</v>
      </c>
      <c r="J239" s="715">
        <v>0</v>
      </c>
      <c r="K239" s="734">
        <v>0</v>
      </c>
      <c r="L239" s="715">
        <v>0</v>
      </c>
      <c r="M239" s="734">
        <v>0</v>
      </c>
      <c r="N239" s="715">
        <v>0</v>
      </c>
      <c r="O239" s="734">
        <v>0</v>
      </c>
      <c r="P239" s="715">
        <v>0</v>
      </c>
      <c r="Q239" s="340"/>
      <c r="R239" s="5"/>
      <c r="S239" s="5"/>
      <c r="T239" s="5"/>
      <c r="U239" s="5"/>
      <c r="V239" s="5"/>
      <c r="W239" s="5"/>
      <c r="X239" s="5"/>
      <c r="Y239" s="5"/>
    </row>
    <row r="240" spans="1:25" s="186" customFormat="1" ht="12.75">
      <c r="A240" s="273" t="s">
        <v>1020</v>
      </c>
      <c r="B240" s="725"/>
      <c r="C240" s="734">
        <f>SUM(D240:P240)</f>
        <v>-355209</v>
      </c>
      <c r="D240" s="715"/>
      <c r="E240" s="734"/>
      <c r="F240" s="715">
        <v>-320444</v>
      </c>
      <c r="G240" s="734"/>
      <c r="H240" s="715"/>
      <c r="I240" s="734"/>
      <c r="J240" s="715"/>
      <c r="K240" s="734"/>
      <c r="L240" s="715">
        <v>-34765</v>
      </c>
      <c r="M240" s="734"/>
      <c r="N240" s="715"/>
      <c r="O240" s="734"/>
      <c r="P240" s="715"/>
      <c r="Q240" s="340"/>
      <c r="R240" s="5"/>
      <c r="S240" s="5"/>
      <c r="T240" s="5"/>
      <c r="U240" s="5"/>
      <c r="V240" s="5"/>
      <c r="W240" s="5"/>
      <c r="X240" s="5"/>
      <c r="Y240" s="5"/>
    </row>
    <row r="241" spans="1:25" s="186" customFormat="1" ht="12.75">
      <c r="A241" s="194" t="s">
        <v>1009</v>
      </c>
      <c r="B241" s="726"/>
      <c r="C241" s="734">
        <f>SUM(D241:Q241)</f>
        <v>-356559</v>
      </c>
      <c r="D241" s="715">
        <v>0</v>
      </c>
      <c r="E241" s="734">
        <v>0</v>
      </c>
      <c r="F241" s="715">
        <v>-321794</v>
      </c>
      <c r="G241" s="734">
        <v>0</v>
      </c>
      <c r="H241" s="715">
        <v>0</v>
      </c>
      <c r="I241" s="734">
        <v>0</v>
      </c>
      <c r="J241" s="715">
        <v>0</v>
      </c>
      <c r="K241" s="734">
        <v>0</v>
      </c>
      <c r="L241" s="715">
        <v>-34765</v>
      </c>
      <c r="M241" s="734">
        <v>0</v>
      </c>
      <c r="N241" s="715">
        <v>0</v>
      </c>
      <c r="O241" s="734">
        <v>0</v>
      </c>
      <c r="P241" s="715">
        <v>0</v>
      </c>
      <c r="Q241" s="378">
        <v>0</v>
      </c>
      <c r="R241" s="5"/>
      <c r="S241" s="5"/>
      <c r="T241" s="5"/>
      <c r="U241" s="5"/>
      <c r="V241" s="5"/>
      <c r="W241" s="5"/>
      <c r="X241" s="5"/>
      <c r="Y241" s="5"/>
    </row>
    <row r="242" spans="1:25" s="186" customFormat="1" ht="12.75">
      <c r="A242" s="273" t="s">
        <v>1010</v>
      </c>
      <c r="B242" s="725"/>
      <c r="C242" s="736">
        <f>(C$241/C$240)*100</f>
        <v>100.38005793772118</v>
      </c>
      <c r="D242" s="360">
        <v>0</v>
      </c>
      <c r="E242" s="736">
        <v>0</v>
      </c>
      <c r="F242" s="360">
        <f>(F$241/F$240)*100</f>
        <v>100.42129045948747</v>
      </c>
      <c r="G242" s="736">
        <v>0</v>
      </c>
      <c r="H242" s="360">
        <v>0</v>
      </c>
      <c r="I242" s="736">
        <v>0</v>
      </c>
      <c r="J242" s="360">
        <v>0</v>
      </c>
      <c r="K242" s="736">
        <v>0</v>
      </c>
      <c r="L242" s="360">
        <f>(L$241/L$240)*100</f>
        <v>100</v>
      </c>
      <c r="M242" s="736">
        <v>0</v>
      </c>
      <c r="N242" s="360">
        <v>0</v>
      </c>
      <c r="O242" s="736">
        <v>0</v>
      </c>
      <c r="P242" s="360">
        <v>0</v>
      </c>
      <c r="Q242" s="736">
        <v>0</v>
      </c>
      <c r="R242" s="5"/>
      <c r="S242" s="5"/>
      <c r="T242" s="5"/>
      <c r="U242" s="5"/>
      <c r="V242" s="5"/>
      <c r="W242" s="5"/>
      <c r="X242" s="5"/>
      <c r="Y242" s="5"/>
    </row>
    <row r="243" spans="1:25" s="186" customFormat="1" ht="12.75">
      <c r="A243" s="327" t="s">
        <v>514</v>
      </c>
      <c r="B243" s="729"/>
      <c r="C243" s="143"/>
      <c r="D243" s="714"/>
      <c r="E243" s="143"/>
      <c r="F243" s="714"/>
      <c r="G243" s="143"/>
      <c r="H243" s="714"/>
      <c r="I243" s="143"/>
      <c r="J243" s="714"/>
      <c r="K243" s="143"/>
      <c r="L243" s="714"/>
      <c r="M243" s="143"/>
      <c r="N243" s="714"/>
      <c r="O243" s="143"/>
      <c r="P243" s="738"/>
      <c r="Q243" s="339"/>
      <c r="R243" s="5"/>
      <c r="S243" s="5"/>
      <c r="T243" s="5"/>
      <c r="U243" s="5"/>
      <c r="V243" s="5"/>
      <c r="W243" s="5"/>
      <c r="X243" s="5"/>
      <c r="Y243" s="5"/>
    </row>
    <row r="244" spans="1:25" s="186" customFormat="1" ht="12.75">
      <c r="A244" s="280" t="s">
        <v>1019</v>
      </c>
      <c r="B244" s="726"/>
      <c r="C244" s="735">
        <f aca="true" t="shared" si="5" ref="C244:P244">SUM(C229,C234,C239)</f>
        <v>1413135</v>
      </c>
      <c r="D244" s="741">
        <f t="shared" si="5"/>
        <v>0</v>
      </c>
      <c r="E244" s="735">
        <f t="shared" si="5"/>
        <v>36968</v>
      </c>
      <c r="F244" s="741">
        <f t="shared" si="5"/>
        <v>623218</v>
      </c>
      <c r="G244" s="735">
        <f t="shared" si="5"/>
        <v>88632</v>
      </c>
      <c r="H244" s="741">
        <f t="shared" si="5"/>
        <v>0</v>
      </c>
      <c r="I244" s="735">
        <f t="shared" si="5"/>
        <v>0</v>
      </c>
      <c r="J244" s="741">
        <f t="shared" si="5"/>
        <v>947</v>
      </c>
      <c r="K244" s="735">
        <f t="shared" si="5"/>
        <v>25263</v>
      </c>
      <c r="L244" s="741">
        <f t="shared" si="5"/>
        <v>0</v>
      </c>
      <c r="M244" s="735">
        <f t="shared" si="5"/>
        <v>221107</v>
      </c>
      <c r="N244" s="741">
        <f t="shared" si="5"/>
        <v>417000</v>
      </c>
      <c r="O244" s="735">
        <f t="shared" si="5"/>
        <v>0</v>
      </c>
      <c r="P244" s="741">
        <f t="shared" si="5"/>
        <v>0</v>
      </c>
      <c r="Q244" s="340"/>
      <c r="R244" s="5"/>
      <c r="S244" s="5"/>
      <c r="T244" s="5"/>
      <c r="U244" s="5"/>
      <c r="V244" s="5"/>
      <c r="W244" s="5"/>
      <c r="X244" s="5"/>
      <c r="Y244" s="5"/>
    </row>
    <row r="245" spans="1:25" s="186" customFormat="1" ht="12.75">
      <c r="A245" s="280" t="s">
        <v>1020</v>
      </c>
      <c r="B245" s="725"/>
      <c r="C245" s="737">
        <f>SUM(D245:Q245)</f>
        <v>1256581</v>
      </c>
      <c r="D245" s="741">
        <f>D$230+D$235+D$240</f>
        <v>0</v>
      </c>
      <c r="E245" s="737">
        <f aca="true" t="shared" si="6" ref="E245:P245">E$230+E$235+E$240</f>
        <v>98845</v>
      </c>
      <c r="F245" s="746">
        <f t="shared" si="6"/>
        <v>524470</v>
      </c>
      <c r="G245" s="735">
        <f t="shared" si="6"/>
        <v>42210</v>
      </c>
      <c r="H245" s="741">
        <f t="shared" si="6"/>
        <v>127318</v>
      </c>
      <c r="I245" s="735">
        <f t="shared" si="6"/>
        <v>0</v>
      </c>
      <c r="J245" s="741">
        <f t="shared" si="6"/>
        <v>947</v>
      </c>
      <c r="K245" s="735">
        <f t="shared" si="6"/>
        <v>37899</v>
      </c>
      <c r="L245" s="741">
        <f t="shared" si="6"/>
        <v>379886</v>
      </c>
      <c r="M245" s="737">
        <f t="shared" si="6"/>
        <v>47353</v>
      </c>
      <c r="N245" s="741">
        <f t="shared" si="6"/>
        <v>0</v>
      </c>
      <c r="O245" s="735">
        <f t="shared" si="6"/>
        <v>0</v>
      </c>
      <c r="P245" s="741">
        <f t="shared" si="6"/>
        <v>-2347</v>
      </c>
      <c r="Q245" s="340"/>
      <c r="R245" s="5"/>
      <c r="S245" s="5"/>
      <c r="T245" s="5"/>
      <c r="U245" s="5"/>
      <c r="V245" s="5"/>
      <c r="W245" s="5"/>
      <c r="X245" s="5"/>
      <c r="Y245" s="5"/>
    </row>
    <row r="246" spans="1:25" s="186" customFormat="1" ht="12.75">
      <c r="A246" s="280" t="s">
        <v>1009</v>
      </c>
      <c r="B246" s="726"/>
      <c r="C246" s="735">
        <f>SUM(D246:Q246)</f>
        <v>1285877</v>
      </c>
      <c r="D246" s="741">
        <f>D$231+D$236+D$241</f>
        <v>0</v>
      </c>
      <c r="E246" s="735">
        <f aca="true" t="shared" si="7" ref="E246:Q246">E$231+E$236+E$241</f>
        <v>105682</v>
      </c>
      <c r="F246" s="741">
        <f t="shared" si="7"/>
        <v>559910</v>
      </c>
      <c r="G246" s="735">
        <f t="shared" si="7"/>
        <v>43340</v>
      </c>
      <c r="H246" s="741">
        <f t="shared" si="7"/>
        <v>507006</v>
      </c>
      <c r="I246" s="735">
        <f t="shared" si="7"/>
        <v>0</v>
      </c>
      <c r="J246" s="741">
        <f t="shared" si="7"/>
        <v>948</v>
      </c>
      <c r="K246" s="735">
        <f t="shared" si="7"/>
        <v>12636</v>
      </c>
      <c r="L246" s="741">
        <f t="shared" si="7"/>
        <v>0</v>
      </c>
      <c r="M246" s="735">
        <f t="shared" si="7"/>
        <v>44003</v>
      </c>
      <c r="N246" s="741">
        <f t="shared" si="7"/>
        <v>0</v>
      </c>
      <c r="O246" s="735">
        <f t="shared" si="7"/>
        <v>0</v>
      </c>
      <c r="P246" s="741">
        <f t="shared" si="7"/>
        <v>8782</v>
      </c>
      <c r="Q246" s="338">
        <f t="shared" si="7"/>
        <v>3570</v>
      </c>
      <c r="R246" s="5"/>
      <c r="S246" s="5"/>
      <c r="T246" s="5"/>
      <c r="U246" s="5"/>
      <c r="V246" s="5"/>
      <c r="W246" s="5"/>
      <c r="X246" s="5"/>
      <c r="Y246" s="5"/>
    </row>
    <row r="247" spans="1:25" s="186" customFormat="1" ht="12.75">
      <c r="A247" s="279" t="s">
        <v>1010</v>
      </c>
      <c r="B247" s="727"/>
      <c r="C247" s="361">
        <f>(C$246/C$245)*100</f>
        <v>102.33140561571439</v>
      </c>
      <c r="D247" s="742">
        <v>0</v>
      </c>
      <c r="E247" s="361">
        <f aca="true" t="shared" si="8" ref="E247:P247">(E$246/E$245)*100</f>
        <v>106.91689008042896</v>
      </c>
      <c r="F247" s="742">
        <f t="shared" si="8"/>
        <v>106.75729784353729</v>
      </c>
      <c r="G247" s="361">
        <f t="shared" si="8"/>
        <v>102.67709073679224</v>
      </c>
      <c r="H247" s="742">
        <f t="shared" si="8"/>
        <v>398.2202045272468</v>
      </c>
      <c r="I247" s="361">
        <v>0</v>
      </c>
      <c r="J247" s="742">
        <f t="shared" si="8"/>
        <v>100.10559662090812</v>
      </c>
      <c r="K247" s="361">
        <f t="shared" si="8"/>
        <v>33.341249109475186</v>
      </c>
      <c r="L247" s="742">
        <f t="shared" si="8"/>
        <v>0</v>
      </c>
      <c r="M247" s="361">
        <f t="shared" si="8"/>
        <v>92.92547462673959</v>
      </c>
      <c r="N247" s="742">
        <v>0</v>
      </c>
      <c r="O247" s="361">
        <v>0</v>
      </c>
      <c r="P247" s="742">
        <f t="shared" si="8"/>
        <v>-374.17980400511294</v>
      </c>
      <c r="Q247" s="361">
        <v>0</v>
      </c>
      <c r="R247" s="5"/>
      <c r="S247" s="5"/>
      <c r="T247" s="5"/>
      <c r="U247" s="5"/>
      <c r="V247" s="5"/>
      <c r="W247" s="5"/>
      <c r="X247" s="5"/>
      <c r="Y247" s="5"/>
    </row>
    <row r="248" spans="1:25" s="186" customFormat="1" ht="12.75">
      <c r="A248" s="32"/>
      <c r="B248" s="33"/>
      <c r="C248" s="735"/>
      <c r="D248" s="140"/>
      <c r="E248" s="735"/>
      <c r="F248" s="140"/>
      <c r="G248" s="735"/>
      <c r="H248" s="140"/>
      <c r="I248" s="735"/>
      <c r="J248" s="140"/>
      <c r="K248" s="735"/>
      <c r="L248" s="140"/>
      <c r="M248" s="735"/>
      <c r="N248" s="140"/>
      <c r="O248" s="735"/>
      <c r="P248" s="140"/>
      <c r="Q248" s="748"/>
      <c r="R248" s="5"/>
      <c r="S248" s="5"/>
      <c r="T248" s="5"/>
      <c r="U248" s="5"/>
      <c r="V248" s="5"/>
      <c r="W248" s="5"/>
      <c r="X248" s="5"/>
      <c r="Y248" s="5"/>
    </row>
    <row r="249" spans="1:25" s="186" customFormat="1" ht="12.75">
      <c r="A249" s="14" t="s">
        <v>1002</v>
      </c>
      <c r="B249" s="733" t="s">
        <v>996</v>
      </c>
      <c r="C249" s="102">
        <f aca="true" t="shared" si="9" ref="C249:P249">SUM(C13,C23,C33,C38,C58,C63,C120,,C185,C195,C220,C225)</f>
        <v>2244188</v>
      </c>
      <c r="D249" s="743">
        <f t="shared" si="9"/>
        <v>0</v>
      </c>
      <c r="E249" s="102">
        <f t="shared" si="9"/>
        <v>98845</v>
      </c>
      <c r="F249" s="743">
        <f t="shared" si="9"/>
        <v>1093973</v>
      </c>
      <c r="G249" s="102">
        <f t="shared" si="9"/>
        <v>42210</v>
      </c>
      <c r="H249" s="743">
        <f t="shared" si="9"/>
        <v>517730</v>
      </c>
      <c r="I249" s="102">
        <f t="shared" si="9"/>
        <v>0</v>
      </c>
      <c r="J249" s="743">
        <f t="shared" si="9"/>
        <v>947</v>
      </c>
      <c r="K249" s="102">
        <f t="shared" si="9"/>
        <v>37899</v>
      </c>
      <c r="L249" s="743">
        <f t="shared" si="9"/>
        <v>414651</v>
      </c>
      <c r="M249" s="102">
        <f t="shared" si="9"/>
        <v>40280</v>
      </c>
      <c r="N249" s="743">
        <f t="shared" si="9"/>
        <v>0</v>
      </c>
      <c r="O249" s="102">
        <f t="shared" si="9"/>
        <v>0</v>
      </c>
      <c r="P249" s="743">
        <f t="shared" si="9"/>
        <v>-2347</v>
      </c>
      <c r="Q249" s="342"/>
      <c r="R249" s="5"/>
      <c r="S249" s="5"/>
      <c r="T249" s="5"/>
      <c r="U249" s="5"/>
      <c r="V249" s="5"/>
      <c r="W249" s="5"/>
      <c r="X249" s="5"/>
      <c r="Y249" s="5"/>
    </row>
    <row r="250" spans="1:25" s="186" customFormat="1" ht="12.75">
      <c r="A250" s="14" t="s">
        <v>1029</v>
      </c>
      <c r="B250" s="733" t="s">
        <v>996</v>
      </c>
      <c r="C250" s="102">
        <f>SUM(D250:Q250)</f>
        <v>2274837</v>
      </c>
      <c r="D250" s="743">
        <f>D$14+D$19+D$24+D$29+D$34+D$39+D$44+D$49+D$54+D$59+D$64+D$69+D$74+D$80+D$86+D$116+D$121+D$126+D$131+D$161+D$166+D$171+D$176+D$186+D$191+D$196+D$201+D$211+D$221+D$226</f>
        <v>0</v>
      </c>
      <c r="E250" s="102">
        <f aca="true" t="shared" si="10" ref="E250:Q250">E$14+E$19+E$24+E$29+E$34+E$39+E$44+E$49+E$54+E$59+E$64+E$69+E$74+E$80+E$86+E$116+E$121+E$126+E$131+E$161+E$166+E$171+E$176+E$186+E$191+E$196+E$201+E$211+E$221+E$226</f>
        <v>105622</v>
      </c>
      <c r="F250" s="743">
        <f t="shared" si="10"/>
        <v>1130763</v>
      </c>
      <c r="G250" s="102">
        <f t="shared" si="10"/>
        <v>43340</v>
      </c>
      <c r="H250" s="743">
        <f t="shared" si="10"/>
        <v>897418</v>
      </c>
      <c r="I250" s="102">
        <f t="shared" si="10"/>
        <v>0</v>
      </c>
      <c r="J250" s="743">
        <f t="shared" si="10"/>
        <v>948</v>
      </c>
      <c r="K250" s="102">
        <f t="shared" si="10"/>
        <v>12636</v>
      </c>
      <c r="L250" s="743">
        <f t="shared" si="10"/>
        <v>34765</v>
      </c>
      <c r="M250" s="102">
        <f t="shared" si="10"/>
        <v>36993</v>
      </c>
      <c r="N250" s="743">
        <f t="shared" si="10"/>
        <v>0</v>
      </c>
      <c r="O250" s="102">
        <f t="shared" si="10"/>
        <v>0</v>
      </c>
      <c r="P250" s="743">
        <f t="shared" si="10"/>
        <v>8782</v>
      </c>
      <c r="Q250" s="343">
        <f t="shared" si="10"/>
        <v>3570</v>
      </c>
      <c r="R250" s="5"/>
      <c r="S250" s="5"/>
      <c r="T250" s="5"/>
      <c r="U250" s="5"/>
      <c r="V250" s="5"/>
      <c r="W250" s="5"/>
      <c r="X250" s="5"/>
      <c r="Y250" s="5"/>
    </row>
    <row r="251" spans="1:25" s="186" customFormat="1" ht="12.75">
      <c r="A251" s="14" t="s">
        <v>1030</v>
      </c>
      <c r="B251" s="733" t="s">
        <v>996</v>
      </c>
      <c r="C251" s="328">
        <f>(C$250/C$249)*100</f>
        <v>101.36570554695061</v>
      </c>
      <c r="D251" s="744">
        <v>0</v>
      </c>
      <c r="E251" s="328">
        <f aca="true" t="shared" si="11" ref="E251:P251">(E$250/E$249)*100</f>
        <v>106.85618898275078</v>
      </c>
      <c r="F251" s="744">
        <f t="shared" si="11"/>
        <v>103.36297148101461</v>
      </c>
      <c r="G251" s="328">
        <f t="shared" si="11"/>
        <v>102.67709073679224</v>
      </c>
      <c r="H251" s="744">
        <f t="shared" si="11"/>
        <v>173.33706758348944</v>
      </c>
      <c r="I251" s="328">
        <v>0</v>
      </c>
      <c r="J251" s="744">
        <f t="shared" si="11"/>
        <v>100.10559662090812</v>
      </c>
      <c r="K251" s="328">
        <f t="shared" si="11"/>
        <v>33.341249109475186</v>
      </c>
      <c r="L251" s="744">
        <f t="shared" si="11"/>
        <v>8.384159208587464</v>
      </c>
      <c r="M251" s="328">
        <f t="shared" si="11"/>
        <v>91.83962264150944</v>
      </c>
      <c r="N251" s="744">
        <v>0</v>
      </c>
      <c r="O251" s="328">
        <v>0</v>
      </c>
      <c r="P251" s="744">
        <f t="shared" si="11"/>
        <v>-374.17980400511294</v>
      </c>
      <c r="Q251" s="344">
        <v>0</v>
      </c>
      <c r="R251" s="5"/>
      <c r="S251" s="5"/>
      <c r="T251" s="5"/>
      <c r="U251" s="5"/>
      <c r="V251" s="5"/>
      <c r="W251" s="5"/>
      <c r="X251" s="5"/>
      <c r="Y251" s="5"/>
    </row>
    <row r="252" spans="1:25" s="186" customFormat="1" ht="12.75">
      <c r="A252" s="14" t="s">
        <v>1001</v>
      </c>
      <c r="B252" s="733" t="s">
        <v>998</v>
      </c>
      <c r="C252" s="102">
        <f>SUM(E252:M252)</f>
        <v>7070</v>
      </c>
      <c r="D252" s="743">
        <f aca="true" t="shared" si="12" ref="D252:L252">SUM(D100,D145,)</f>
        <v>0</v>
      </c>
      <c r="E252" s="102">
        <f t="shared" si="12"/>
        <v>0</v>
      </c>
      <c r="F252" s="743">
        <f t="shared" si="12"/>
        <v>0</v>
      </c>
      <c r="G252" s="102">
        <f t="shared" si="12"/>
        <v>0</v>
      </c>
      <c r="H252" s="743">
        <f t="shared" si="12"/>
        <v>0</v>
      </c>
      <c r="I252" s="102">
        <f t="shared" si="12"/>
        <v>0</v>
      </c>
      <c r="J252" s="743">
        <f t="shared" si="12"/>
        <v>0</v>
      </c>
      <c r="K252" s="102">
        <f t="shared" si="12"/>
        <v>0</v>
      </c>
      <c r="L252" s="743">
        <f t="shared" si="12"/>
        <v>0</v>
      </c>
      <c r="M252" s="266">
        <v>7070</v>
      </c>
      <c r="N252" s="743">
        <f>SUM(N100,N145,)</f>
        <v>0</v>
      </c>
      <c r="O252" s="102">
        <f>SUM(O100,O145,)</f>
        <v>0</v>
      </c>
      <c r="P252" s="743">
        <f>SUM(P100,P145,)</f>
        <v>0</v>
      </c>
      <c r="Q252" s="345"/>
      <c r="R252" s="5"/>
      <c r="S252" s="5"/>
      <c r="T252" s="5"/>
      <c r="U252" s="5"/>
      <c r="V252" s="5"/>
      <c r="W252" s="5"/>
      <c r="X252" s="5"/>
      <c r="Y252" s="5"/>
    </row>
    <row r="253" spans="1:25" s="186" customFormat="1" ht="12.75">
      <c r="A253" s="14" t="s">
        <v>1031</v>
      </c>
      <c r="B253" s="733" t="s">
        <v>998</v>
      </c>
      <c r="C253" s="102">
        <f>SUM(D253:Q253)</f>
        <v>7070</v>
      </c>
      <c r="D253" s="743">
        <f>D$91+D$96+D$101+D$106+D$111+D$136+D$141+D$146+D$151+D$156+D$181+D$206+D$216</f>
        <v>0</v>
      </c>
      <c r="E253" s="102">
        <f aca="true" t="shared" si="13" ref="E253:Q253">E$91+E$96+E$101+E$106+E$111+E$136+E$141+E$146+E$151+E$156+E$181+E$206+E$216</f>
        <v>60</v>
      </c>
      <c r="F253" s="743">
        <f t="shared" si="13"/>
        <v>0</v>
      </c>
      <c r="G253" s="102">
        <f t="shared" si="13"/>
        <v>0</v>
      </c>
      <c r="H253" s="743">
        <f t="shared" si="13"/>
        <v>0</v>
      </c>
      <c r="I253" s="102">
        <f t="shared" si="13"/>
        <v>0</v>
      </c>
      <c r="J253" s="743">
        <f t="shared" si="13"/>
        <v>0</v>
      </c>
      <c r="K253" s="102">
        <f t="shared" si="13"/>
        <v>0</v>
      </c>
      <c r="L253" s="743">
        <f t="shared" si="13"/>
        <v>0</v>
      </c>
      <c r="M253" s="102">
        <v>7010</v>
      </c>
      <c r="N253" s="743">
        <f t="shared" si="13"/>
        <v>0</v>
      </c>
      <c r="O253" s="102">
        <f t="shared" si="13"/>
        <v>0</v>
      </c>
      <c r="P253" s="743">
        <f t="shared" si="13"/>
        <v>0</v>
      </c>
      <c r="Q253" s="343">
        <f t="shared" si="13"/>
        <v>0</v>
      </c>
      <c r="R253" s="5"/>
      <c r="S253" s="5"/>
      <c r="T253" s="5"/>
      <c r="U253" s="5"/>
      <c r="V253" s="5"/>
      <c r="W253" s="5"/>
      <c r="X253" s="5"/>
      <c r="Y253" s="5"/>
    </row>
    <row r="254" spans="1:25" s="186" customFormat="1" ht="12.75">
      <c r="A254" s="14" t="s">
        <v>1032</v>
      </c>
      <c r="B254" s="733" t="s">
        <v>998</v>
      </c>
      <c r="C254" s="328">
        <f>(C$253/C$252)*100</f>
        <v>100</v>
      </c>
      <c r="D254" s="744">
        <v>0</v>
      </c>
      <c r="E254" s="328">
        <v>0</v>
      </c>
      <c r="F254" s="744">
        <v>0</v>
      </c>
      <c r="G254" s="328">
        <v>0</v>
      </c>
      <c r="H254" s="744">
        <v>0</v>
      </c>
      <c r="I254" s="328">
        <v>0</v>
      </c>
      <c r="J254" s="744">
        <v>0</v>
      </c>
      <c r="K254" s="328">
        <v>0</v>
      </c>
      <c r="L254" s="744">
        <v>0</v>
      </c>
      <c r="M254" s="328">
        <f>(M$253/M$252)*100</f>
        <v>99.15134370579915</v>
      </c>
      <c r="N254" s="744">
        <v>0</v>
      </c>
      <c r="O254" s="328">
        <v>0</v>
      </c>
      <c r="P254" s="744">
        <v>0</v>
      </c>
      <c r="Q254" s="344">
        <v>0</v>
      </c>
      <c r="R254" s="5"/>
      <c r="S254" s="5"/>
      <c r="T254" s="5"/>
      <c r="U254" s="5"/>
      <c r="V254" s="5"/>
      <c r="W254" s="5"/>
      <c r="X254" s="5"/>
      <c r="Y254" s="5"/>
    </row>
    <row r="255" spans="1:25" s="186" customFormat="1" ht="12.75">
      <c r="A255" s="14" t="s">
        <v>1003</v>
      </c>
      <c r="B255" s="733" t="s">
        <v>1004</v>
      </c>
      <c r="C255" s="102"/>
      <c r="D255" s="743"/>
      <c r="E255" s="102"/>
      <c r="F255" s="743"/>
      <c r="G255" s="102"/>
      <c r="H255" s="743"/>
      <c r="I255" s="102"/>
      <c r="J255" s="743"/>
      <c r="K255" s="102"/>
      <c r="L255" s="743"/>
      <c r="M255" s="102"/>
      <c r="N255" s="743"/>
      <c r="O255" s="102"/>
      <c r="P255" s="743"/>
      <c r="Q255" s="345"/>
      <c r="R255" s="5"/>
      <c r="S255" s="5"/>
      <c r="T255" s="5"/>
      <c r="U255" s="5"/>
      <c r="V255" s="5"/>
      <c r="W255" s="5"/>
      <c r="X255" s="5"/>
      <c r="Y255" s="5"/>
    </row>
    <row r="256" spans="1:25" ht="12.75">
      <c r="A256" s="77"/>
      <c r="B256" s="178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R256" s="5"/>
      <c r="S256" s="5"/>
      <c r="T256" s="5"/>
      <c r="U256" s="5"/>
      <c r="V256" s="5"/>
      <c r="W256" s="5"/>
      <c r="X256" s="5"/>
      <c r="Y256" s="5"/>
    </row>
    <row r="257" spans="1:25" ht="12.75">
      <c r="A257" s="5" t="s">
        <v>877</v>
      </c>
      <c r="B257" s="5"/>
      <c r="C257" s="140">
        <f>SUM(C249:C255)</f>
        <v>4533366.365705547</v>
      </c>
      <c r="D257" s="140">
        <f aca="true" t="shared" si="14" ref="D257:P257">SUM(D249:D255)</f>
        <v>0</v>
      </c>
      <c r="E257" s="265">
        <f t="shared" si="14"/>
        <v>204633.85618898275</v>
      </c>
      <c r="F257" s="140">
        <f t="shared" si="14"/>
        <v>2224839.362971481</v>
      </c>
      <c r="G257" s="140">
        <f t="shared" si="14"/>
        <v>85652.67709073679</v>
      </c>
      <c r="H257" s="140">
        <f t="shared" si="14"/>
        <v>1415321.3370675836</v>
      </c>
      <c r="I257" s="140">
        <f t="shared" si="14"/>
        <v>0</v>
      </c>
      <c r="J257" s="140">
        <f t="shared" si="14"/>
        <v>1995.105596620908</v>
      </c>
      <c r="K257" s="140">
        <f t="shared" si="14"/>
        <v>50568.34124910948</v>
      </c>
      <c r="L257" s="140">
        <f t="shared" si="14"/>
        <v>449424.38415920857</v>
      </c>
      <c r="M257" s="265">
        <f t="shared" si="14"/>
        <v>91543.99096634731</v>
      </c>
      <c r="N257" s="140">
        <f t="shared" si="14"/>
        <v>0</v>
      </c>
      <c r="O257" s="140">
        <f t="shared" si="14"/>
        <v>0</v>
      </c>
      <c r="P257" s="140">
        <f t="shared" si="14"/>
        <v>6060.820195994887</v>
      </c>
      <c r="R257" s="5"/>
      <c r="S257" s="5"/>
      <c r="T257" s="5"/>
      <c r="U257" s="5"/>
      <c r="V257" s="5"/>
      <c r="W257" s="5"/>
      <c r="X257" s="5"/>
      <c r="Y257" s="5"/>
    </row>
    <row r="258" spans="1:25" ht="12.75">
      <c r="A258" s="5"/>
      <c r="B258" s="5"/>
      <c r="C258" s="14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R258" s="5"/>
      <c r="S258" s="5"/>
      <c r="T258" s="5"/>
      <c r="U258" s="5"/>
      <c r="V258" s="5"/>
      <c r="W258" s="5"/>
      <c r="X258" s="5"/>
      <c r="Y258" s="5"/>
    </row>
    <row r="259" spans="1:25" ht="12.75">
      <c r="A259" s="5" t="s">
        <v>927</v>
      </c>
      <c r="B259" s="5"/>
      <c r="C259" s="14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R259" s="5"/>
      <c r="S259" s="5"/>
      <c r="T259" s="5"/>
      <c r="U259" s="5"/>
      <c r="V259" s="5"/>
      <c r="W259" s="5"/>
      <c r="X259" s="5"/>
      <c r="Y259" s="5"/>
    </row>
    <row r="260" spans="1:25" ht="12.75">
      <c r="A260" s="182" t="s">
        <v>928</v>
      </c>
      <c r="B260" s="182"/>
      <c r="C260" s="161">
        <f>SUM(D260:P260)</f>
        <v>2298463</v>
      </c>
      <c r="D260" s="161">
        <f aca="true" t="shared" si="15" ref="D260:P260">SUM(D12,D17,D22,D27,D32,D37,D47,D52,D57,D62,D67,D72,D78,D84,D89,D94,D99,D104,D109,D114,D119,D124,D129,D134,D139,D144,D149,D154,D159,)</f>
        <v>0</v>
      </c>
      <c r="E260" s="161">
        <f t="shared" si="15"/>
        <v>33428</v>
      </c>
      <c r="F260" s="161">
        <f t="shared" si="15"/>
        <v>1130004</v>
      </c>
      <c r="G260" s="161">
        <f t="shared" si="15"/>
        <v>88632</v>
      </c>
      <c r="H260" s="161">
        <f t="shared" si="15"/>
        <v>382082</v>
      </c>
      <c r="I260" s="161">
        <f t="shared" si="15"/>
        <v>0</v>
      </c>
      <c r="J260" s="161">
        <f t="shared" si="15"/>
        <v>947</v>
      </c>
      <c r="K260" s="161">
        <f t="shared" si="15"/>
        <v>25263</v>
      </c>
      <c r="L260" s="161">
        <f t="shared" si="15"/>
        <v>0</v>
      </c>
      <c r="M260" s="161">
        <f t="shared" si="15"/>
        <v>221107</v>
      </c>
      <c r="N260" s="161">
        <f t="shared" si="15"/>
        <v>417000</v>
      </c>
      <c r="O260" s="161">
        <f t="shared" si="15"/>
        <v>0</v>
      </c>
      <c r="P260" s="161">
        <f t="shared" si="15"/>
        <v>0</v>
      </c>
      <c r="R260" s="5"/>
      <c r="S260" s="5"/>
      <c r="T260" s="5"/>
      <c r="U260" s="5"/>
      <c r="V260" s="5"/>
      <c r="W260" s="5"/>
      <c r="X260" s="5"/>
      <c r="Y260" s="5"/>
    </row>
    <row r="261" spans="1:25" ht="12.75">
      <c r="A261" s="1" t="s">
        <v>1026</v>
      </c>
      <c r="B261" s="1"/>
      <c r="C261" s="161">
        <f>SUM(D261:Q261)</f>
        <v>2195550</v>
      </c>
      <c r="D261" s="161">
        <f>D$13+D$18+D$23+D$28+D$33+D$38+D$43+D$48+D$53+D$58+D$63+D$69+D$74+D$80+D$85+D$90+D$95+D$100+D$105+D$110+D$115+D$120+D$125+D$130+D$135+D$140+D$145+D$150+D$155+D$160</f>
        <v>0</v>
      </c>
      <c r="E261" s="161">
        <f aca="true" t="shared" si="16" ref="E261:Q261">E$13+E$18+E$23+E$28+E$33+E$38+E$43+E$48+E$53+E$58+E$63+E$69+E$74+E$80+E$85+E$90+E$95+E$100+E$105+E$110+E$115+E$120+E$125+E$130+E$135+E$140+E$145+E$150+E$155+E$160</f>
        <v>93792</v>
      </c>
      <c r="F261" s="161">
        <f t="shared" si="16"/>
        <v>1093973</v>
      </c>
      <c r="G261" s="161">
        <f t="shared" si="16"/>
        <v>42210</v>
      </c>
      <c r="H261" s="161">
        <f t="shared" si="16"/>
        <v>517730</v>
      </c>
      <c r="I261" s="161">
        <f t="shared" si="16"/>
        <v>0</v>
      </c>
      <c r="J261" s="161">
        <f t="shared" si="16"/>
        <v>947</v>
      </c>
      <c r="K261" s="161">
        <f t="shared" si="16"/>
        <v>25263</v>
      </c>
      <c r="L261" s="161">
        <f t="shared" si="16"/>
        <v>414651</v>
      </c>
      <c r="M261" s="161">
        <f t="shared" si="16"/>
        <v>9331</v>
      </c>
      <c r="N261" s="161">
        <f t="shared" si="16"/>
        <v>0</v>
      </c>
      <c r="O261" s="161">
        <f t="shared" si="16"/>
        <v>0</v>
      </c>
      <c r="P261" s="161">
        <f t="shared" si="16"/>
        <v>-2347</v>
      </c>
      <c r="Q261" s="346">
        <f t="shared" si="16"/>
        <v>0</v>
      </c>
      <c r="R261" s="5"/>
      <c r="S261" s="5"/>
      <c r="T261" s="5"/>
      <c r="U261" s="5"/>
      <c r="V261" s="5"/>
      <c r="W261" s="5"/>
      <c r="X261" s="5"/>
      <c r="Y261" s="5"/>
    </row>
    <row r="262" spans="1:25" ht="12.75">
      <c r="A262" s="1" t="s">
        <v>1027</v>
      </c>
      <c r="B262" s="1"/>
      <c r="C262" s="161"/>
      <c r="D262" s="161">
        <f>D$14+D$19+D$24+D$29+D$34+D$39+D$44+D$49+D$54+D$59+D$64+D$69+D$74+D$80+D$86+D$91+D$96+D$101+D$106+D$111+D$116+D$121+D$126+D$131+D$136+D$141+D$146+D$151+D$156+D$161</f>
        <v>0</v>
      </c>
      <c r="E262" s="161">
        <f aca="true" t="shared" si="17" ref="E262:Q262">E$14+E$19+E$24+E$29+E$34+E$39+E$44+E$49+E$54+E$59+E$64+E$69+E$74+E$80+E$86+E$91+E$96+E$101+E$106+E$111+E$116+E$121+E$126+E$131+E$136+E$141+E$146+E$151+E$156+E$161</f>
        <v>100629</v>
      </c>
      <c r="F262" s="161">
        <f t="shared" si="17"/>
        <v>1130763</v>
      </c>
      <c r="G262" s="161">
        <f t="shared" si="17"/>
        <v>43340</v>
      </c>
      <c r="H262" s="161">
        <f t="shared" si="17"/>
        <v>897418</v>
      </c>
      <c r="I262" s="161">
        <f t="shared" si="17"/>
        <v>0</v>
      </c>
      <c r="J262" s="161">
        <f t="shared" si="17"/>
        <v>948</v>
      </c>
      <c r="K262" s="161">
        <f t="shared" si="17"/>
        <v>0</v>
      </c>
      <c r="L262" s="161">
        <f t="shared" si="17"/>
        <v>34765</v>
      </c>
      <c r="M262" s="161">
        <f t="shared" si="17"/>
        <v>9475</v>
      </c>
      <c r="N262" s="161">
        <f t="shared" si="17"/>
        <v>0</v>
      </c>
      <c r="O262" s="161">
        <f t="shared" si="17"/>
        <v>0</v>
      </c>
      <c r="P262" s="161">
        <f t="shared" si="17"/>
        <v>8782</v>
      </c>
      <c r="Q262" s="346">
        <f t="shared" si="17"/>
        <v>3570</v>
      </c>
      <c r="R262" s="5"/>
      <c r="S262" s="5"/>
      <c r="T262" s="5"/>
      <c r="U262" s="5"/>
      <c r="V262" s="5"/>
      <c r="W262" s="5"/>
      <c r="X262" s="5"/>
      <c r="Y262" s="5"/>
    </row>
    <row r="263" spans="1:25" ht="12.75">
      <c r="A263" s="1"/>
      <c r="B263" s="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5"/>
      <c r="R263" s="5"/>
      <c r="S263" s="5"/>
      <c r="T263" s="5"/>
      <c r="U263" s="5"/>
      <c r="V263" s="5"/>
      <c r="W263" s="5"/>
      <c r="X263" s="5"/>
      <c r="Y263" s="5"/>
    </row>
    <row r="264" spans="1:2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R264" s="5"/>
      <c r="S264" s="33"/>
      <c r="T264" s="5"/>
      <c r="U264" s="5"/>
      <c r="V264" s="5"/>
      <c r="W264" s="5"/>
      <c r="X264" s="5"/>
      <c r="Y264" s="5"/>
    </row>
    <row r="265" spans="1:2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R265" s="5"/>
      <c r="S265" s="5"/>
      <c r="T265" s="5"/>
      <c r="U265" s="5"/>
      <c r="V265" s="5"/>
      <c r="W265" s="5"/>
      <c r="X265" s="5"/>
      <c r="Y265" s="5"/>
    </row>
    <row r="266" spans="1:2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R266" s="5"/>
      <c r="S266" s="5"/>
      <c r="T266" s="5"/>
      <c r="U266" s="5"/>
      <c r="V266" s="5"/>
      <c r="W266" s="5"/>
      <c r="X266" s="5"/>
      <c r="Y266" s="5"/>
    </row>
    <row r="267" spans="1:2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R267" s="5"/>
      <c r="S267" s="5"/>
      <c r="T267" s="5"/>
      <c r="U267" s="5"/>
      <c r="V267" s="5"/>
      <c r="W267" s="5"/>
      <c r="X267" s="5"/>
      <c r="Y267" s="5"/>
    </row>
    <row r="268" spans="1:2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R268" s="5"/>
      <c r="S268" s="5"/>
      <c r="T268" s="5"/>
      <c r="U268" s="5"/>
      <c r="V268" s="5"/>
      <c r="W268" s="5"/>
      <c r="X268" s="5"/>
      <c r="Y268" s="5"/>
    </row>
    <row r="269" spans="1:2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R269" s="5"/>
      <c r="S269" s="5"/>
      <c r="T269" s="5"/>
      <c r="U269" s="5"/>
      <c r="V269" s="5"/>
      <c r="W269" s="5"/>
      <c r="X269" s="5"/>
      <c r="Y269" s="5"/>
    </row>
    <row r="270" spans="1:2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R270" s="5"/>
      <c r="S270" s="5"/>
      <c r="T270" s="5"/>
      <c r="U270" s="5"/>
      <c r="V270" s="5"/>
      <c r="W270" s="5"/>
      <c r="X270" s="5"/>
      <c r="Y270" s="5"/>
    </row>
    <row r="271" spans="1:2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R271" s="5"/>
      <c r="S271" s="5"/>
      <c r="T271" s="5"/>
      <c r="U271" s="5"/>
      <c r="V271" s="5"/>
      <c r="W271" s="5"/>
      <c r="X271" s="5"/>
      <c r="Y271" s="5"/>
    </row>
    <row r="272" spans="1:2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R272" s="5"/>
      <c r="S272" s="5"/>
      <c r="T272" s="5"/>
      <c r="U272" s="5"/>
      <c r="V272" s="5"/>
      <c r="W272" s="5"/>
      <c r="X272" s="5"/>
      <c r="Y272" s="5"/>
    </row>
    <row r="273" spans="1:2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R273" s="5"/>
      <c r="S273" s="5"/>
      <c r="T273" s="5"/>
      <c r="U273" s="5"/>
      <c r="V273" s="5"/>
      <c r="W273" s="5"/>
      <c r="X273" s="5"/>
      <c r="Y273" s="5"/>
    </row>
    <row r="274" spans="1:2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R274" s="5"/>
      <c r="S274" s="5"/>
      <c r="T274" s="5"/>
      <c r="U274" s="5"/>
      <c r="V274" s="5"/>
      <c r="W274" s="5"/>
      <c r="X274" s="5"/>
      <c r="Y274" s="5"/>
    </row>
    <row r="275" spans="1:2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R275" s="5"/>
      <c r="S275" s="5"/>
      <c r="T275" s="5"/>
      <c r="U275" s="5"/>
      <c r="V275" s="5"/>
      <c r="W275" s="5"/>
      <c r="X275" s="5"/>
      <c r="Y275" s="5"/>
    </row>
    <row r="276" spans="1:2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R276" s="5"/>
      <c r="S276" s="5"/>
      <c r="T276" s="5"/>
      <c r="U276" s="5"/>
      <c r="V276" s="5"/>
      <c r="W276" s="5"/>
      <c r="X276" s="5"/>
      <c r="Y276" s="5"/>
    </row>
    <row r="277" spans="1:2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R277" s="5"/>
      <c r="S277" s="5"/>
      <c r="T277" s="5"/>
      <c r="U277" s="5"/>
      <c r="V277" s="5"/>
      <c r="W277" s="5"/>
      <c r="X277" s="5"/>
      <c r="Y277" s="5"/>
    </row>
    <row r="278" spans="1:2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R278" s="5"/>
      <c r="S278" s="5"/>
      <c r="T278" s="5"/>
      <c r="U278" s="5"/>
      <c r="V278" s="5"/>
      <c r="W278" s="5"/>
      <c r="X278" s="5"/>
      <c r="Y278" s="5"/>
    </row>
    <row r="279" spans="1:2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R279" s="5"/>
      <c r="S279" s="5"/>
      <c r="T279" s="5"/>
      <c r="U279" s="5"/>
      <c r="V279" s="5"/>
      <c r="W279" s="5"/>
      <c r="X279" s="5"/>
      <c r="Y279" s="5"/>
    </row>
    <row r="280" spans="1:2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R280" s="5"/>
      <c r="S280" s="5"/>
      <c r="T280" s="5"/>
      <c r="U280" s="5"/>
      <c r="V280" s="5"/>
      <c r="W280" s="5"/>
      <c r="X280" s="5"/>
      <c r="Y280" s="5"/>
    </row>
    <row r="281" spans="1:2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R281" s="5"/>
      <c r="S281" s="5"/>
      <c r="T281" s="5"/>
      <c r="U281" s="5"/>
      <c r="V281" s="5"/>
      <c r="W281" s="5"/>
      <c r="X281" s="5"/>
      <c r="Y281" s="5"/>
    </row>
    <row r="282" spans="1:2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R282" s="5"/>
      <c r="S282" s="5"/>
      <c r="T282" s="5"/>
      <c r="U282" s="5"/>
      <c r="V282" s="5"/>
      <c r="W282" s="5"/>
      <c r="X282" s="5"/>
      <c r="Y282" s="5"/>
    </row>
    <row r="283" spans="1:2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R283" s="5"/>
      <c r="S283" s="5"/>
      <c r="T283" s="5"/>
      <c r="U283" s="5"/>
      <c r="V283" s="5"/>
      <c r="W283" s="5"/>
      <c r="X283" s="5"/>
      <c r="Y283" s="5"/>
    </row>
    <row r="284" spans="1:2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R284" s="5"/>
      <c r="S284" s="5"/>
      <c r="T284" s="5"/>
      <c r="U284" s="5"/>
      <c r="V284" s="5"/>
      <c r="W284" s="5"/>
      <c r="X284" s="5"/>
      <c r="Y284" s="5"/>
    </row>
    <row r="285" spans="1:25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R285" s="5"/>
      <c r="S285" s="5"/>
      <c r="T285" s="5"/>
      <c r="U285" s="5"/>
      <c r="V285" s="5"/>
      <c r="W285" s="5"/>
      <c r="X285" s="5"/>
      <c r="Y285" s="5"/>
    </row>
    <row r="286" spans="1:25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R286" s="5"/>
      <c r="S286" s="5"/>
      <c r="T286" s="5"/>
      <c r="U286" s="5"/>
      <c r="V286" s="5"/>
      <c r="W286" s="5"/>
      <c r="X286" s="5"/>
      <c r="Y286" s="5"/>
    </row>
    <row r="287" spans="1:25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R287" s="5"/>
      <c r="S287" s="5"/>
      <c r="T287" s="5"/>
      <c r="U287" s="5"/>
      <c r="V287" s="5"/>
      <c r="W287" s="5"/>
      <c r="X287" s="5"/>
      <c r="Y287" s="5"/>
    </row>
    <row r="288" spans="1:25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R288" s="5"/>
      <c r="S288" s="5"/>
      <c r="T288" s="5"/>
      <c r="U288" s="5"/>
      <c r="V288" s="5"/>
      <c r="W288" s="5"/>
      <c r="X288" s="5"/>
      <c r="Y288" s="5"/>
    </row>
    <row r="289" spans="1:25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R289" s="5"/>
      <c r="S289" s="5"/>
      <c r="T289" s="5"/>
      <c r="U289" s="5"/>
      <c r="V289" s="5"/>
      <c r="W289" s="5"/>
      <c r="X289" s="5"/>
      <c r="Y289" s="5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</sheetData>
  <sheetProtection/>
  <mergeCells count="7">
    <mergeCell ref="J10:K10"/>
    <mergeCell ref="M6:Q6"/>
    <mergeCell ref="Q7:Q9"/>
    <mergeCell ref="A3:Q3"/>
    <mergeCell ref="A4:Q4"/>
    <mergeCell ref="A5:Q5"/>
    <mergeCell ref="J7:K8"/>
  </mergeCells>
  <printOptions horizontalCentered="1"/>
  <pageMargins left="0.3937007874015748" right="0.3937007874015748" top="0.7874015748031497" bottom="0.5905511811023623" header="0.5118110236220472" footer="0.31496062992125984"/>
  <pageSetup horizontalDpi="300" verticalDpi="300" orientation="landscape" paperSize="9" scale="64" r:id="rId1"/>
  <headerFooter alignWithMargins="0">
    <oddFooter>&amp;C&amp;P. oldal</oddFooter>
  </headerFooter>
  <rowBreaks count="4" manualBreakCount="4">
    <brk id="55" max="16" man="1"/>
    <brk id="107" max="16" man="1"/>
    <brk id="157" max="16" man="1"/>
    <brk id="20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view="pageBreakPreview" zoomScale="120" zoomScaleSheetLayoutView="120" zoomScalePageLayoutView="0" workbookViewId="0" topLeftCell="A1">
      <selection activeCell="B21" sqref="B21"/>
    </sheetView>
  </sheetViews>
  <sheetFormatPr defaultColWidth="9.140625" defaultRowHeight="12.75"/>
  <cols>
    <col min="1" max="1" width="42.421875" style="0" customWidth="1"/>
    <col min="2" max="2" width="9.7109375" style="186" customWidth="1"/>
    <col min="3" max="3" width="14.281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1" width="9.57421875" style="0" customWidth="1"/>
    <col min="12" max="12" width="8.8515625" style="0" customWidth="1"/>
    <col min="13" max="13" width="8.7109375" style="0" customWidth="1"/>
    <col min="14" max="14" width="8.00390625" style="0" customWidth="1"/>
    <col min="15" max="15" width="9.28125" style="0" customWidth="1"/>
    <col min="16" max="17" width="14.28125" style="0" bestFit="1" customWidth="1"/>
  </cols>
  <sheetData>
    <row r="1" spans="1:15" ht="15.75">
      <c r="A1" s="4" t="s">
        <v>8</v>
      </c>
      <c r="B1" s="46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6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7" ht="15.75">
      <c r="A3" s="875" t="s">
        <v>496</v>
      </c>
      <c r="B3" s="875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</row>
    <row r="4" spans="1:17" ht="15.75">
      <c r="A4" s="875" t="s">
        <v>1017</v>
      </c>
      <c r="B4" s="875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2"/>
    </row>
    <row r="5" spans="1:17" ht="15.75">
      <c r="A5" s="875" t="s">
        <v>434</v>
      </c>
      <c r="B5" s="875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2"/>
    </row>
    <row r="6" spans="1:17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884" t="s">
        <v>1012</v>
      </c>
      <c r="N6" s="886"/>
      <c r="O6" s="886"/>
      <c r="P6" s="886"/>
      <c r="Q6" s="886"/>
    </row>
    <row r="7" spans="1:17" ht="12.75">
      <c r="A7" s="29" t="s">
        <v>471</v>
      </c>
      <c r="B7" s="252"/>
      <c r="C7" s="29" t="s">
        <v>519</v>
      </c>
      <c r="D7" s="29" t="s">
        <v>474</v>
      </c>
      <c r="E7" s="29" t="s">
        <v>437</v>
      </c>
      <c r="F7" s="29" t="s">
        <v>474</v>
      </c>
      <c r="G7" s="29" t="s">
        <v>475</v>
      </c>
      <c r="H7" s="29" t="s">
        <v>476</v>
      </c>
      <c r="I7" s="29" t="s">
        <v>477</v>
      </c>
      <c r="J7" s="890" t="s">
        <v>682</v>
      </c>
      <c r="K7" s="891"/>
      <c r="L7" s="7" t="s">
        <v>565</v>
      </c>
      <c r="M7" s="7" t="s">
        <v>639</v>
      </c>
      <c r="N7" s="7" t="s">
        <v>642</v>
      </c>
      <c r="O7" s="7" t="s">
        <v>520</v>
      </c>
      <c r="P7" s="7" t="s">
        <v>479</v>
      </c>
      <c r="Q7" s="885" t="s">
        <v>1015</v>
      </c>
    </row>
    <row r="8" spans="1:17" ht="12.75">
      <c r="A8" s="30" t="s">
        <v>480</v>
      </c>
      <c r="B8" s="84"/>
      <c r="C8" s="30" t="s">
        <v>481</v>
      </c>
      <c r="D8" s="30" t="s">
        <v>486</v>
      </c>
      <c r="E8" s="30" t="s">
        <v>521</v>
      </c>
      <c r="F8" s="30" t="s">
        <v>484</v>
      </c>
      <c r="G8" s="30" t="s">
        <v>522</v>
      </c>
      <c r="H8" s="30" t="s">
        <v>486</v>
      </c>
      <c r="I8" s="30" t="s">
        <v>523</v>
      </c>
      <c r="J8" s="892"/>
      <c r="K8" s="893"/>
      <c r="L8" s="21" t="s">
        <v>566</v>
      </c>
      <c r="M8" s="21" t="s">
        <v>640</v>
      </c>
      <c r="N8" s="21" t="s">
        <v>643</v>
      </c>
      <c r="O8" s="21" t="s">
        <v>524</v>
      </c>
      <c r="P8" s="21" t="s">
        <v>490</v>
      </c>
      <c r="Q8" s="885"/>
    </row>
    <row r="9" spans="1:17" ht="12.75">
      <c r="A9" s="31"/>
      <c r="B9" s="88"/>
      <c r="C9" s="31" t="s">
        <v>491</v>
      </c>
      <c r="D9" s="31" t="s">
        <v>488</v>
      </c>
      <c r="E9" s="31" t="s">
        <v>493</v>
      </c>
      <c r="F9" s="31" t="s">
        <v>494</v>
      </c>
      <c r="G9" s="31" t="s">
        <v>493</v>
      </c>
      <c r="H9" s="31" t="s">
        <v>488</v>
      </c>
      <c r="I9" s="31" t="s">
        <v>525</v>
      </c>
      <c r="J9" s="157"/>
      <c r="K9" s="158" t="s">
        <v>683</v>
      </c>
      <c r="L9" s="9" t="s">
        <v>567</v>
      </c>
      <c r="M9" s="9" t="s">
        <v>641</v>
      </c>
      <c r="N9" s="9" t="s">
        <v>526</v>
      </c>
      <c r="O9" s="9" t="s">
        <v>526</v>
      </c>
      <c r="P9" s="9" t="s">
        <v>493</v>
      </c>
      <c r="Q9" s="885"/>
    </row>
    <row r="10" spans="1:17" ht="12.75">
      <c r="A10" s="7" t="s">
        <v>440</v>
      </c>
      <c r="B10" s="253"/>
      <c r="C10" s="18" t="s">
        <v>441</v>
      </c>
      <c r="D10" s="7" t="s">
        <v>442</v>
      </c>
      <c r="E10" s="18" t="s">
        <v>443</v>
      </c>
      <c r="F10" s="7" t="s">
        <v>444</v>
      </c>
      <c r="G10" s="18" t="s">
        <v>445</v>
      </c>
      <c r="H10" s="7" t="s">
        <v>447</v>
      </c>
      <c r="I10" s="18" t="s">
        <v>448</v>
      </c>
      <c r="J10" s="888" t="s">
        <v>449</v>
      </c>
      <c r="K10" s="866"/>
      <c r="L10" s="7" t="s">
        <v>450</v>
      </c>
      <c r="M10" s="10" t="s">
        <v>451</v>
      </c>
      <c r="N10" s="21" t="s">
        <v>452</v>
      </c>
      <c r="O10" s="21" t="s">
        <v>454</v>
      </c>
      <c r="P10" s="62" t="s">
        <v>644</v>
      </c>
      <c r="Q10" s="308" t="s">
        <v>1018</v>
      </c>
    </row>
    <row r="11" spans="1:17" ht="12.75">
      <c r="A11" s="15" t="s">
        <v>702</v>
      </c>
      <c r="B11" s="254" t="s">
        <v>996</v>
      </c>
      <c r="C11" s="132"/>
      <c r="D11" s="130"/>
      <c r="E11" s="134"/>
      <c r="F11" s="130"/>
      <c r="G11" s="134"/>
      <c r="H11" s="130"/>
      <c r="I11" s="132"/>
      <c r="J11" s="133"/>
      <c r="K11" s="130"/>
      <c r="L11" s="134"/>
      <c r="M11" s="130"/>
      <c r="N11" s="130"/>
      <c r="O11" s="130"/>
      <c r="P11" s="130"/>
      <c r="Q11" s="347"/>
    </row>
    <row r="12" spans="1:17" ht="12.75">
      <c r="A12" s="194" t="s">
        <v>527</v>
      </c>
      <c r="B12" s="13"/>
      <c r="C12" s="101">
        <f>SUM(D12:O12)</f>
        <v>0</v>
      </c>
      <c r="D12" s="101">
        <v>0</v>
      </c>
      <c r="E12" s="136">
        <v>0</v>
      </c>
      <c r="F12" s="101">
        <v>0</v>
      </c>
      <c r="G12" s="136">
        <v>0</v>
      </c>
      <c r="H12" s="101">
        <v>0</v>
      </c>
      <c r="I12" s="125">
        <v>0</v>
      </c>
      <c r="J12" s="144">
        <v>0</v>
      </c>
      <c r="K12" s="101">
        <v>0</v>
      </c>
      <c r="L12" s="136">
        <v>0</v>
      </c>
      <c r="M12" s="101">
        <v>0</v>
      </c>
      <c r="N12" s="101">
        <v>0</v>
      </c>
      <c r="O12" s="101">
        <v>0</v>
      </c>
      <c r="P12" s="101">
        <v>0</v>
      </c>
      <c r="Q12" s="348"/>
    </row>
    <row r="13" spans="1:17" ht="12.75">
      <c r="A13" s="194" t="s">
        <v>966</v>
      </c>
      <c r="B13" s="284"/>
      <c r="C13" s="125">
        <f>SUM(D13:O13)</f>
        <v>0</v>
      </c>
      <c r="D13" s="101">
        <v>0</v>
      </c>
      <c r="E13" s="136">
        <v>0</v>
      </c>
      <c r="F13" s="101">
        <v>0</v>
      </c>
      <c r="G13" s="136">
        <v>0</v>
      </c>
      <c r="H13" s="101">
        <v>0</v>
      </c>
      <c r="I13" s="125">
        <v>0</v>
      </c>
      <c r="J13" s="144">
        <v>0</v>
      </c>
      <c r="K13" s="101">
        <v>0</v>
      </c>
      <c r="L13" s="136">
        <v>0</v>
      </c>
      <c r="M13" s="101">
        <v>0</v>
      </c>
      <c r="N13" s="101">
        <v>0</v>
      </c>
      <c r="O13" s="101">
        <v>0</v>
      </c>
      <c r="P13" s="101">
        <v>0</v>
      </c>
      <c r="Q13" s="348"/>
    </row>
    <row r="14" spans="1:17" ht="12.75">
      <c r="A14" s="194" t="s">
        <v>1009</v>
      </c>
      <c r="B14" s="284"/>
      <c r="C14" s="125">
        <f>SUM(D14:Q14)</f>
        <v>0</v>
      </c>
      <c r="D14" s="101">
        <v>0</v>
      </c>
      <c r="E14" s="136">
        <v>0</v>
      </c>
      <c r="F14" s="101">
        <v>0</v>
      </c>
      <c r="G14" s="136">
        <v>0</v>
      </c>
      <c r="H14" s="101">
        <v>0</v>
      </c>
      <c r="I14" s="125">
        <v>0</v>
      </c>
      <c r="J14" s="144">
        <v>0</v>
      </c>
      <c r="K14" s="101">
        <v>0</v>
      </c>
      <c r="L14" s="136">
        <v>0</v>
      </c>
      <c r="M14" s="101">
        <v>0</v>
      </c>
      <c r="N14" s="136">
        <v>0</v>
      </c>
      <c r="O14" s="101">
        <v>0</v>
      </c>
      <c r="P14" s="101">
        <v>0</v>
      </c>
      <c r="Q14" s="348">
        <v>0</v>
      </c>
    </row>
    <row r="15" spans="1:17" ht="12.75">
      <c r="A15" s="195" t="s">
        <v>1010</v>
      </c>
      <c r="B15" s="37"/>
      <c r="C15" s="293">
        <v>0</v>
      </c>
      <c r="D15" s="358">
        <v>0</v>
      </c>
      <c r="E15" s="358">
        <v>0</v>
      </c>
      <c r="F15" s="358">
        <v>0</v>
      </c>
      <c r="G15" s="358">
        <v>0</v>
      </c>
      <c r="H15" s="358">
        <v>0</v>
      </c>
      <c r="I15" s="358">
        <v>0</v>
      </c>
      <c r="J15" s="358">
        <v>0</v>
      </c>
      <c r="K15" s="358">
        <v>0</v>
      </c>
      <c r="L15" s="358">
        <v>0</v>
      </c>
      <c r="M15" s="358">
        <v>0</v>
      </c>
      <c r="N15" s="358">
        <v>0</v>
      </c>
      <c r="O15" s="358">
        <v>0</v>
      </c>
      <c r="P15" s="358">
        <v>0</v>
      </c>
      <c r="Q15" s="358">
        <v>0</v>
      </c>
    </row>
    <row r="16" spans="1:17" ht="12.75">
      <c r="A16" s="15" t="s">
        <v>703</v>
      </c>
      <c r="B16" s="12" t="s">
        <v>996</v>
      </c>
      <c r="C16" s="130"/>
      <c r="D16" s="130"/>
      <c r="E16" s="134"/>
      <c r="F16" s="130"/>
      <c r="G16" s="134"/>
      <c r="H16" s="130"/>
      <c r="I16" s="132"/>
      <c r="J16" s="133"/>
      <c r="K16" s="130"/>
      <c r="L16" s="134"/>
      <c r="M16" s="130"/>
      <c r="N16" s="134"/>
      <c r="O16" s="130"/>
      <c r="P16" s="130"/>
      <c r="Q16" s="347"/>
    </row>
    <row r="17" spans="1:17" ht="12.75">
      <c r="A17" s="194" t="s">
        <v>527</v>
      </c>
      <c r="B17" s="13"/>
      <c r="C17" s="101">
        <f>SUM(D17:O17)</f>
        <v>0</v>
      </c>
      <c r="D17" s="101">
        <v>0</v>
      </c>
      <c r="E17" s="136">
        <v>0</v>
      </c>
      <c r="F17" s="101">
        <v>0</v>
      </c>
      <c r="G17" s="136"/>
      <c r="H17" s="101">
        <v>0</v>
      </c>
      <c r="I17" s="125">
        <v>0</v>
      </c>
      <c r="J17" s="144">
        <v>0</v>
      </c>
      <c r="K17" s="101">
        <v>0</v>
      </c>
      <c r="L17" s="136">
        <v>0</v>
      </c>
      <c r="M17" s="101">
        <v>0</v>
      </c>
      <c r="N17" s="136">
        <v>0</v>
      </c>
      <c r="O17" s="101">
        <v>0</v>
      </c>
      <c r="P17" s="101">
        <v>0</v>
      </c>
      <c r="Q17" s="348"/>
    </row>
    <row r="18" spans="1:17" ht="12.75">
      <c r="A18" s="194" t="s">
        <v>966</v>
      </c>
      <c r="B18" s="13"/>
      <c r="C18" s="101">
        <f>SUM(D18:O18)</f>
        <v>0</v>
      </c>
      <c r="D18" s="101">
        <v>0</v>
      </c>
      <c r="E18" s="136">
        <v>0</v>
      </c>
      <c r="F18" s="101">
        <v>0</v>
      </c>
      <c r="G18" s="136"/>
      <c r="H18" s="101">
        <v>0</v>
      </c>
      <c r="I18" s="125">
        <v>0</v>
      </c>
      <c r="J18" s="144">
        <v>0</v>
      </c>
      <c r="K18" s="101">
        <v>0</v>
      </c>
      <c r="L18" s="136">
        <v>0</v>
      </c>
      <c r="M18" s="101">
        <v>0</v>
      </c>
      <c r="N18" s="136">
        <v>0</v>
      </c>
      <c r="O18" s="101">
        <v>0</v>
      </c>
      <c r="P18" s="101">
        <v>0</v>
      </c>
      <c r="Q18" s="348"/>
    </row>
    <row r="19" spans="1:17" ht="12.75">
      <c r="A19" s="194" t="s">
        <v>1009</v>
      </c>
      <c r="B19" s="13"/>
      <c r="C19" s="101">
        <f>SUM(D19:Q19)</f>
        <v>0</v>
      </c>
      <c r="D19" s="101">
        <v>0</v>
      </c>
      <c r="E19" s="136">
        <v>0</v>
      </c>
      <c r="F19" s="101">
        <v>0</v>
      </c>
      <c r="G19" s="136">
        <v>0</v>
      </c>
      <c r="H19" s="101">
        <v>0</v>
      </c>
      <c r="I19" s="125">
        <v>0</v>
      </c>
      <c r="J19" s="144">
        <v>0</v>
      </c>
      <c r="K19" s="101">
        <v>0</v>
      </c>
      <c r="L19" s="136">
        <v>0</v>
      </c>
      <c r="M19" s="101">
        <v>0</v>
      </c>
      <c r="N19" s="136">
        <v>0</v>
      </c>
      <c r="O19" s="101">
        <v>0</v>
      </c>
      <c r="P19" s="101">
        <v>0</v>
      </c>
      <c r="Q19" s="348">
        <v>0</v>
      </c>
    </row>
    <row r="20" spans="1:17" ht="12.75">
      <c r="A20" s="195" t="s">
        <v>1010</v>
      </c>
      <c r="B20" s="17"/>
      <c r="C20" s="293">
        <v>0</v>
      </c>
      <c r="D20" s="293">
        <v>0</v>
      </c>
      <c r="E20" s="293">
        <v>0</v>
      </c>
      <c r="F20" s="293">
        <v>0</v>
      </c>
      <c r="G20" s="293"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</row>
    <row r="21" spans="1:17" ht="12.75">
      <c r="A21" s="28" t="s">
        <v>704</v>
      </c>
      <c r="B21" s="13" t="s">
        <v>999</v>
      </c>
      <c r="C21" s="101"/>
      <c r="D21" s="101"/>
      <c r="E21" s="136"/>
      <c r="F21" s="101"/>
      <c r="G21" s="136"/>
      <c r="H21" s="101"/>
      <c r="I21" s="136"/>
      <c r="J21" s="101"/>
      <c r="K21" s="101"/>
      <c r="L21" s="101"/>
      <c r="M21" s="101"/>
      <c r="N21" s="101"/>
      <c r="O21" s="101"/>
      <c r="P21" s="101"/>
      <c r="Q21" s="350"/>
    </row>
    <row r="22" spans="1:17" ht="12.75">
      <c r="A22" s="194" t="s">
        <v>527</v>
      </c>
      <c r="B22" s="13"/>
      <c r="C22" s="101">
        <f>SUM(D22:P22)</f>
        <v>3137</v>
      </c>
      <c r="D22" s="101">
        <v>0</v>
      </c>
      <c r="E22" s="136">
        <v>3137</v>
      </c>
      <c r="F22" s="101">
        <v>0</v>
      </c>
      <c r="G22" s="136">
        <v>0</v>
      </c>
      <c r="H22" s="101">
        <v>0</v>
      </c>
      <c r="I22" s="136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321"/>
    </row>
    <row r="23" spans="1:17" ht="12.75">
      <c r="A23" s="194" t="s">
        <v>966</v>
      </c>
      <c r="B23" s="13"/>
      <c r="C23" s="101">
        <f>SUM(D23:P23)</f>
        <v>9236</v>
      </c>
      <c r="D23" s="180">
        <v>0</v>
      </c>
      <c r="E23" s="180">
        <v>3137</v>
      </c>
      <c r="F23" s="180">
        <v>0</v>
      </c>
      <c r="G23" s="180">
        <v>700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5399</v>
      </c>
      <c r="Q23" s="321"/>
    </row>
    <row r="24" spans="1:17" ht="12.75">
      <c r="A24" s="194" t="s">
        <v>1009</v>
      </c>
      <c r="B24" s="13"/>
      <c r="C24" s="101">
        <f>SUM(D24:P24)</f>
        <v>7887</v>
      </c>
      <c r="D24" s="101">
        <v>0</v>
      </c>
      <c r="E24" s="136">
        <v>1469</v>
      </c>
      <c r="F24" s="101">
        <v>0</v>
      </c>
      <c r="G24" s="136">
        <v>700</v>
      </c>
      <c r="H24" s="101">
        <v>0</v>
      </c>
      <c r="I24" s="125">
        <v>0</v>
      </c>
      <c r="J24" s="144">
        <v>0</v>
      </c>
      <c r="K24" s="101">
        <v>319</v>
      </c>
      <c r="L24" s="136">
        <v>0</v>
      </c>
      <c r="M24" s="101">
        <v>0</v>
      </c>
      <c r="N24" s="136">
        <v>0</v>
      </c>
      <c r="O24" s="101">
        <v>0</v>
      </c>
      <c r="P24" s="101">
        <v>5399</v>
      </c>
      <c r="Q24" s="348">
        <v>0</v>
      </c>
    </row>
    <row r="25" spans="1:17" ht="12.75">
      <c r="A25" s="194" t="s">
        <v>1010</v>
      </c>
      <c r="B25" s="13"/>
      <c r="C25" s="292">
        <f>(C$24/C$23)*100</f>
        <v>85.39411000433088</v>
      </c>
      <c r="D25" s="292">
        <v>0</v>
      </c>
      <c r="E25" s="292">
        <f>(E$24/E$23)*100</f>
        <v>46.8281797896079</v>
      </c>
      <c r="F25" s="292">
        <v>0</v>
      </c>
      <c r="G25" s="292">
        <f>(G$24/G$23)*100</f>
        <v>100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O25" s="292">
        <v>0</v>
      </c>
      <c r="P25" s="292">
        <f>(P$24/P$23)*100</f>
        <v>100</v>
      </c>
      <c r="Q25" s="293">
        <v>0</v>
      </c>
    </row>
    <row r="26" spans="1:17" ht="12.75">
      <c r="A26" s="15" t="s">
        <v>761</v>
      </c>
      <c r="B26" s="12" t="s">
        <v>996</v>
      </c>
      <c r="C26" s="130"/>
      <c r="D26" s="349"/>
      <c r="E26" s="134"/>
      <c r="F26" s="130"/>
      <c r="G26" s="134"/>
      <c r="H26" s="130"/>
      <c r="I26" s="134"/>
      <c r="J26" s="133"/>
      <c r="K26" s="130"/>
      <c r="L26" s="134"/>
      <c r="M26" s="130"/>
      <c r="N26" s="130"/>
      <c r="O26" s="130"/>
      <c r="P26" s="130"/>
      <c r="Q26" s="347"/>
    </row>
    <row r="27" spans="1:17" ht="12.75">
      <c r="A27" s="194" t="s">
        <v>527</v>
      </c>
      <c r="B27" s="13"/>
      <c r="C27" s="101">
        <f>SUM(D27:P27)</f>
        <v>268029</v>
      </c>
      <c r="D27" s="180">
        <v>268029</v>
      </c>
      <c r="E27" s="136">
        <v>0</v>
      </c>
      <c r="F27" s="101">
        <v>0</v>
      </c>
      <c r="G27" s="136">
        <v>0</v>
      </c>
      <c r="H27" s="101">
        <v>0</v>
      </c>
      <c r="I27" s="136">
        <v>0</v>
      </c>
      <c r="J27" s="144">
        <v>0</v>
      </c>
      <c r="K27" s="101">
        <v>0</v>
      </c>
      <c r="L27" s="136">
        <v>0</v>
      </c>
      <c r="M27" s="101">
        <v>0</v>
      </c>
      <c r="N27" s="101">
        <v>0</v>
      </c>
      <c r="O27" s="101">
        <v>0</v>
      </c>
      <c r="P27" s="101">
        <v>0</v>
      </c>
      <c r="Q27" s="348"/>
    </row>
    <row r="28" spans="1:17" ht="12.75">
      <c r="A28" s="194" t="s">
        <v>966</v>
      </c>
      <c r="B28" s="13"/>
      <c r="C28" s="101">
        <f>SUM(D28:P28)</f>
        <v>355209</v>
      </c>
      <c r="D28" s="180">
        <v>355209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348"/>
    </row>
    <row r="29" spans="1:17" ht="12.75">
      <c r="A29" s="194" t="s">
        <v>1009</v>
      </c>
      <c r="B29" s="13"/>
      <c r="C29" s="101">
        <f>SUM(D29:Q29)</f>
        <v>356559</v>
      </c>
      <c r="D29" s="101">
        <v>356559</v>
      </c>
      <c r="E29" s="136">
        <v>0</v>
      </c>
      <c r="F29" s="101">
        <v>0</v>
      </c>
      <c r="G29" s="136">
        <v>0</v>
      </c>
      <c r="H29" s="101">
        <v>0</v>
      </c>
      <c r="I29" s="125">
        <v>0</v>
      </c>
      <c r="J29" s="144">
        <v>0</v>
      </c>
      <c r="K29" s="101">
        <v>0</v>
      </c>
      <c r="L29" s="136">
        <v>0</v>
      </c>
      <c r="M29" s="101">
        <v>0</v>
      </c>
      <c r="N29" s="136">
        <v>0</v>
      </c>
      <c r="O29" s="101">
        <v>0</v>
      </c>
      <c r="P29" s="101">
        <v>0</v>
      </c>
      <c r="Q29" s="348">
        <v>0</v>
      </c>
    </row>
    <row r="30" spans="1:17" ht="12.75">
      <c r="A30" s="195" t="s">
        <v>1010</v>
      </c>
      <c r="B30" s="17"/>
      <c r="C30" s="293">
        <f>(C$29/C$28)*100</f>
        <v>100.38005793772118</v>
      </c>
      <c r="D30" s="293">
        <f>(D$29/D$28)*100</f>
        <v>100.38005793772118</v>
      </c>
      <c r="E30" s="293">
        <v>0</v>
      </c>
      <c r="F30" s="293">
        <v>0</v>
      </c>
      <c r="G30" s="293">
        <v>0</v>
      </c>
      <c r="H30" s="293">
        <v>0</v>
      </c>
      <c r="I30" s="293">
        <v>0</v>
      </c>
      <c r="J30" s="293">
        <v>0</v>
      </c>
      <c r="K30" s="293">
        <v>0</v>
      </c>
      <c r="L30" s="293">
        <v>0</v>
      </c>
      <c r="M30" s="293">
        <v>0</v>
      </c>
      <c r="N30" s="293">
        <v>0</v>
      </c>
      <c r="O30" s="293">
        <v>0</v>
      </c>
      <c r="P30" s="293">
        <v>0</v>
      </c>
      <c r="Q30" s="293">
        <v>0</v>
      </c>
    </row>
    <row r="31" spans="1:17" ht="12.75">
      <c r="A31" s="28" t="s">
        <v>871</v>
      </c>
      <c r="B31" s="13" t="s">
        <v>996</v>
      </c>
      <c r="C31" s="101"/>
      <c r="D31" s="101"/>
      <c r="E31" s="136"/>
      <c r="F31" s="101"/>
      <c r="G31" s="136"/>
      <c r="H31" s="101"/>
      <c r="I31" s="125"/>
      <c r="J31" s="144"/>
      <c r="K31" s="101"/>
      <c r="L31" s="136"/>
      <c r="M31" s="101"/>
      <c r="N31" s="101"/>
      <c r="O31" s="101"/>
      <c r="P31" s="101"/>
      <c r="Q31" s="350"/>
    </row>
    <row r="32" spans="1:17" ht="12.75">
      <c r="A32" s="194" t="s">
        <v>527</v>
      </c>
      <c r="B32" s="13"/>
      <c r="C32" s="101">
        <f>SUM(D32:O32)</f>
        <v>0</v>
      </c>
      <c r="D32" s="101">
        <v>0</v>
      </c>
      <c r="E32" s="136">
        <v>0</v>
      </c>
      <c r="F32" s="101">
        <v>0</v>
      </c>
      <c r="G32" s="136">
        <v>0</v>
      </c>
      <c r="H32" s="101">
        <v>0</v>
      </c>
      <c r="I32" s="125">
        <v>0</v>
      </c>
      <c r="J32" s="144">
        <v>0</v>
      </c>
      <c r="K32" s="101">
        <v>0</v>
      </c>
      <c r="L32" s="136">
        <v>0</v>
      </c>
      <c r="M32" s="101">
        <v>0</v>
      </c>
      <c r="N32" s="101">
        <v>0</v>
      </c>
      <c r="O32" s="101">
        <v>0</v>
      </c>
      <c r="P32" s="101">
        <v>0</v>
      </c>
      <c r="Q32" s="321"/>
    </row>
    <row r="33" spans="1:17" ht="12.75">
      <c r="A33" s="194" t="s">
        <v>966</v>
      </c>
      <c r="B33" s="13"/>
      <c r="C33" s="101">
        <f>SUM(D33:O33)</f>
        <v>0</v>
      </c>
      <c r="D33" s="101">
        <v>0</v>
      </c>
      <c r="E33" s="136">
        <v>0</v>
      </c>
      <c r="F33" s="101">
        <v>0</v>
      </c>
      <c r="G33" s="136">
        <v>0</v>
      </c>
      <c r="H33" s="101">
        <v>0</v>
      </c>
      <c r="I33" s="125">
        <v>0</v>
      </c>
      <c r="J33" s="144">
        <v>0</v>
      </c>
      <c r="K33" s="101">
        <v>0</v>
      </c>
      <c r="L33" s="136">
        <v>0</v>
      </c>
      <c r="M33" s="101">
        <v>0</v>
      </c>
      <c r="N33" s="101">
        <v>0</v>
      </c>
      <c r="O33" s="101">
        <v>0</v>
      </c>
      <c r="P33" s="101">
        <v>0</v>
      </c>
      <c r="Q33" s="321"/>
    </row>
    <row r="34" spans="1:17" ht="12.75">
      <c r="A34" s="194" t="s">
        <v>1009</v>
      </c>
      <c r="B34" s="13"/>
      <c r="C34" s="101">
        <f>SUM(D34:Q34)</f>
        <v>0</v>
      </c>
      <c r="D34" s="101">
        <v>0</v>
      </c>
      <c r="E34" s="136">
        <v>0</v>
      </c>
      <c r="F34" s="101">
        <v>0</v>
      </c>
      <c r="G34" s="136">
        <v>0</v>
      </c>
      <c r="H34" s="101">
        <v>0</v>
      </c>
      <c r="I34" s="125">
        <v>0</v>
      </c>
      <c r="J34" s="144">
        <v>0</v>
      </c>
      <c r="K34" s="101">
        <v>0</v>
      </c>
      <c r="L34" s="136">
        <v>0</v>
      </c>
      <c r="M34" s="101">
        <v>0</v>
      </c>
      <c r="N34" s="136">
        <v>0</v>
      </c>
      <c r="O34" s="101">
        <v>0</v>
      </c>
      <c r="P34" s="101">
        <v>0</v>
      </c>
      <c r="Q34" s="348">
        <v>0</v>
      </c>
    </row>
    <row r="35" spans="1:17" ht="12.75">
      <c r="A35" s="194" t="s">
        <v>1010</v>
      </c>
      <c r="B35" s="13"/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O35" s="292">
        <v>0</v>
      </c>
      <c r="P35" s="292">
        <v>0</v>
      </c>
      <c r="Q35" s="293">
        <v>0</v>
      </c>
    </row>
    <row r="36" spans="1:17" ht="12.75">
      <c r="A36" s="15" t="s">
        <v>872</v>
      </c>
      <c r="B36" s="12" t="s">
        <v>996</v>
      </c>
      <c r="C36" s="130"/>
      <c r="D36" s="130"/>
      <c r="E36" s="134"/>
      <c r="F36" s="130"/>
      <c r="G36" s="134"/>
      <c r="H36" s="130"/>
      <c r="I36" s="132"/>
      <c r="J36" s="133"/>
      <c r="K36" s="130"/>
      <c r="L36" s="134"/>
      <c r="M36" s="130"/>
      <c r="N36" s="130"/>
      <c r="O36" s="130"/>
      <c r="P36" s="130"/>
      <c r="Q36" s="350"/>
    </row>
    <row r="37" spans="1:17" ht="12.75">
      <c r="A37" s="194" t="s">
        <v>527</v>
      </c>
      <c r="B37" s="13"/>
      <c r="C37" s="101">
        <f>SUM(D37:O37)</f>
        <v>0</v>
      </c>
      <c r="D37" s="101">
        <v>0</v>
      </c>
      <c r="E37" s="136">
        <v>0</v>
      </c>
      <c r="F37" s="101">
        <v>0</v>
      </c>
      <c r="G37" s="136">
        <v>0</v>
      </c>
      <c r="H37" s="101">
        <v>0</v>
      </c>
      <c r="I37" s="125">
        <v>0</v>
      </c>
      <c r="J37" s="144">
        <v>0</v>
      </c>
      <c r="K37" s="101">
        <v>0</v>
      </c>
      <c r="L37" s="136">
        <v>0</v>
      </c>
      <c r="M37" s="101">
        <v>0</v>
      </c>
      <c r="N37" s="101">
        <v>0</v>
      </c>
      <c r="O37" s="101">
        <v>0</v>
      </c>
      <c r="P37" s="101">
        <v>0</v>
      </c>
      <c r="Q37" s="321"/>
    </row>
    <row r="38" spans="1:17" ht="12.75">
      <c r="A38" s="194" t="s">
        <v>966</v>
      </c>
      <c r="B38" s="13"/>
      <c r="C38" s="101">
        <f>SUM(D38:O38)</f>
        <v>0</v>
      </c>
      <c r="D38" s="101">
        <v>0</v>
      </c>
      <c r="E38" s="136">
        <v>0</v>
      </c>
      <c r="F38" s="101">
        <v>0</v>
      </c>
      <c r="G38" s="136">
        <v>0</v>
      </c>
      <c r="H38" s="101">
        <v>0</v>
      </c>
      <c r="I38" s="125">
        <v>0</v>
      </c>
      <c r="J38" s="144">
        <v>0</v>
      </c>
      <c r="K38" s="101">
        <v>0</v>
      </c>
      <c r="L38" s="136">
        <v>0</v>
      </c>
      <c r="M38" s="101">
        <v>0</v>
      </c>
      <c r="N38" s="101">
        <v>0</v>
      </c>
      <c r="O38" s="101">
        <v>0</v>
      </c>
      <c r="P38" s="101">
        <v>0</v>
      </c>
      <c r="Q38" s="321"/>
    </row>
    <row r="39" spans="1:17" ht="12.75">
      <c r="A39" s="194" t="s">
        <v>1009</v>
      </c>
      <c r="B39" s="13"/>
      <c r="C39" s="101">
        <f>SUM(D39:Q39)</f>
        <v>0</v>
      </c>
      <c r="D39" s="101">
        <v>0</v>
      </c>
      <c r="E39" s="136">
        <v>0</v>
      </c>
      <c r="F39" s="101">
        <v>0</v>
      </c>
      <c r="G39" s="136">
        <v>0</v>
      </c>
      <c r="H39" s="101">
        <v>0</v>
      </c>
      <c r="I39" s="125">
        <v>0</v>
      </c>
      <c r="J39" s="144">
        <v>0</v>
      </c>
      <c r="K39" s="101">
        <v>0</v>
      </c>
      <c r="L39" s="136">
        <v>0</v>
      </c>
      <c r="M39" s="101">
        <v>0</v>
      </c>
      <c r="N39" s="136">
        <v>0</v>
      </c>
      <c r="O39" s="101">
        <v>0</v>
      </c>
      <c r="P39" s="101">
        <v>0</v>
      </c>
      <c r="Q39" s="348">
        <v>0</v>
      </c>
    </row>
    <row r="40" spans="1:17" ht="12.75">
      <c r="A40" s="194" t="s">
        <v>1010</v>
      </c>
      <c r="B40" s="13"/>
      <c r="C40" s="292">
        <v>0</v>
      </c>
      <c r="D40" s="292">
        <v>0</v>
      </c>
      <c r="E40" s="292">
        <v>0</v>
      </c>
      <c r="F40" s="292">
        <v>0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0</v>
      </c>
      <c r="M40" s="292">
        <v>0</v>
      </c>
      <c r="N40" s="292">
        <v>0</v>
      </c>
      <c r="O40" s="292">
        <v>0</v>
      </c>
      <c r="P40" s="292">
        <v>0</v>
      </c>
      <c r="Q40" s="293">
        <v>0</v>
      </c>
    </row>
    <row r="41" spans="1:17" ht="12.75">
      <c r="A41" s="15" t="s">
        <v>1033</v>
      </c>
      <c r="B41" s="12" t="s">
        <v>996</v>
      </c>
      <c r="C41" s="130"/>
      <c r="D41" s="130"/>
      <c r="E41" s="134"/>
      <c r="F41" s="130"/>
      <c r="G41" s="134"/>
      <c r="H41" s="130"/>
      <c r="I41" s="132"/>
      <c r="J41" s="133"/>
      <c r="K41" s="130"/>
      <c r="L41" s="134"/>
      <c r="M41" s="130"/>
      <c r="N41" s="130"/>
      <c r="O41" s="130"/>
      <c r="P41" s="130"/>
      <c r="Q41" s="350"/>
    </row>
    <row r="42" spans="1:17" ht="12.75">
      <c r="A42" s="194" t="s">
        <v>527</v>
      </c>
      <c r="B42" s="13"/>
      <c r="C42" s="101">
        <f>SUM(D42:O42)</f>
        <v>0</v>
      </c>
      <c r="D42" s="101">
        <v>0</v>
      </c>
      <c r="E42" s="136">
        <v>0</v>
      </c>
      <c r="F42" s="101">
        <v>0</v>
      </c>
      <c r="G42" s="136">
        <v>0</v>
      </c>
      <c r="H42" s="101">
        <v>0</v>
      </c>
      <c r="I42" s="125">
        <v>0</v>
      </c>
      <c r="J42" s="144">
        <v>0</v>
      </c>
      <c r="K42" s="101">
        <v>0</v>
      </c>
      <c r="L42" s="136">
        <v>0</v>
      </c>
      <c r="M42" s="101">
        <v>0</v>
      </c>
      <c r="N42" s="101">
        <v>0</v>
      </c>
      <c r="O42" s="101">
        <v>0</v>
      </c>
      <c r="P42" s="101">
        <v>0</v>
      </c>
      <c r="Q42" s="321"/>
    </row>
    <row r="43" spans="1:17" ht="12.75">
      <c r="A43" s="194" t="s">
        <v>966</v>
      </c>
      <c r="B43" s="13"/>
      <c r="C43" s="101">
        <f>SUM(D43:O43)</f>
        <v>0</v>
      </c>
      <c r="D43" s="101">
        <v>0</v>
      </c>
      <c r="E43" s="136">
        <v>0</v>
      </c>
      <c r="F43" s="101">
        <v>0</v>
      </c>
      <c r="G43" s="136">
        <v>0</v>
      </c>
      <c r="H43" s="101">
        <v>0</v>
      </c>
      <c r="I43" s="125">
        <v>0</v>
      </c>
      <c r="J43" s="144">
        <v>0</v>
      </c>
      <c r="K43" s="101">
        <v>0</v>
      </c>
      <c r="L43" s="136">
        <v>0</v>
      </c>
      <c r="M43" s="101">
        <v>0</v>
      </c>
      <c r="N43" s="101">
        <v>0</v>
      </c>
      <c r="O43" s="101">
        <v>0</v>
      </c>
      <c r="P43" s="101">
        <v>0</v>
      </c>
      <c r="Q43" s="321"/>
    </row>
    <row r="44" spans="1:17" ht="12.75">
      <c r="A44" s="194" t="s">
        <v>1009</v>
      </c>
      <c r="B44" s="13"/>
      <c r="C44" s="101">
        <f>SUM(D44:Q44)</f>
        <v>0</v>
      </c>
      <c r="D44" s="101">
        <v>0</v>
      </c>
      <c r="E44" s="136">
        <v>0</v>
      </c>
      <c r="F44" s="101">
        <v>0</v>
      </c>
      <c r="G44" s="136">
        <v>0</v>
      </c>
      <c r="H44" s="101">
        <v>0</v>
      </c>
      <c r="I44" s="125">
        <v>0</v>
      </c>
      <c r="J44" s="144">
        <v>0</v>
      </c>
      <c r="K44" s="101">
        <v>0</v>
      </c>
      <c r="L44" s="136">
        <v>0</v>
      </c>
      <c r="M44" s="101">
        <v>0</v>
      </c>
      <c r="N44" s="136">
        <v>0</v>
      </c>
      <c r="O44" s="101">
        <v>0</v>
      </c>
      <c r="P44" s="101">
        <v>0</v>
      </c>
      <c r="Q44" s="348">
        <v>0</v>
      </c>
    </row>
    <row r="45" spans="1:17" ht="12.75">
      <c r="A45" s="194" t="s">
        <v>1010</v>
      </c>
      <c r="B45" s="13"/>
      <c r="C45" s="292">
        <v>0</v>
      </c>
      <c r="D45" s="292">
        <v>0</v>
      </c>
      <c r="E45" s="292">
        <v>0</v>
      </c>
      <c r="F45" s="292">
        <v>0</v>
      </c>
      <c r="G45" s="292">
        <v>0</v>
      </c>
      <c r="H45" s="292">
        <v>0</v>
      </c>
      <c r="I45" s="292">
        <v>0</v>
      </c>
      <c r="J45" s="292">
        <v>0</v>
      </c>
      <c r="K45" s="292">
        <v>0</v>
      </c>
      <c r="L45" s="292">
        <v>0</v>
      </c>
      <c r="M45" s="292">
        <v>0</v>
      </c>
      <c r="N45" s="292">
        <v>0</v>
      </c>
      <c r="O45" s="292">
        <v>0</v>
      </c>
      <c r="P45" s="292">
        <v>0</v>
      </c>
      <c r="Q45" s="293">
        <v>0</v>
      </c>
    </row>
    <row r="46" spans="1:17" ht="12.75">
      <c r="A46" s="15" t="s">
        <v>873</v>
      </c>
      <c r="B46" s="12" t="s">
        <v>996</v>
      </c>
      <c r="C46" s="130"/>
      <c r="D46" s="130"/>
      <c r="E46" s="134"/>
      <c r="F46" s="130"/>
      <c r="G46" s="134"/>
      <c r="H46" s="130"/>
      <c r="I46" s="132"/>
      <c r="J46" s="133"/>
      <c r="K46" s="130"/>
      <c r="L46" s="134"/>
      <c r="M46" s="130"/>
      <c r="N46" s="130"/>
      <c r="O46" s="130"/>
      <c r="P46" s="130"/>
      <c r="Q46" s="350"/>
    </row>
    <row r="47" spans="1:17" ht="12.75">
      <c r="A47" s="194" t="s">
        <v>527</v>
      </c>
      <c r="B47" s="13"/>
      <c r="C47" s="101">
        <f>SUM(D47:O47)</f>
        <v>0</v>
      </c>
      <c r="D47" s="101">
        <v>0</v>
      </c>
      <c r="E47" s="136">
        <v>0</v>
      </c>
      <c r="F47" s="101">
        <v>0</v>
      </c>
      <c r="G47" s="136">
        <v>0</v>
      </c>
      <c r="H47" s="101">
        <v>0</v>
      </c>
      <c r="I47" s="125">
        <v>0</v>
      </c>
      <c r="J47" s="144">
        <v>0</v>
      </c>
      <c r="K47" s="101">
        <v>0</v>
      </c>
      <c r="L47" s="136">
        <v>0</v>
      </c>
      <c r="M47" s="101">
        <v>0</v>
      </c>
      <c r="N47" s="101">
        <v>0</v>
      </c>
      <c r="O47" s="101">
        <v>0</v>
      </c>
      <c r="P47" s="101">
        <v>0</v>
      </c>
      <c r="Q47" s="321"/>
    </row>
    <row r="48" spans="1:17" ht="12.75">
      <c r="A48" s="194" t="s">
        <v>966</v>
      </c>
      <c r="B48" s="13"/>
      <c r="C48" s="101">
        <f>SUM(D48:O48)</f>
        <v>0</v>
      </c>
      <c r="D48" s="101">
        <v>0</v>
      </c>
      <c r="E48" s="136">
        <v>0</v>
      </c>
      <c r="F48" s="101">
        <v>0</v>
      </c>
      <c r="G48" s="136">
        <v>0</v>
      </c>
      <c r="H48" s="101">
        <v>0</v>
      </c>
      <c r="I48" s="125">
        <v>0</v>
      </c>
      <c r="J48" s="144">
        <v>0</v>
      </c>
      <c r="K48" s="101">
        <v>0</v>
      </c>
      <c r="L48" s="136">
        <v>0</v>
      </c>
      <c r="M48" s="101">
        <v>0</v>
      </c>
      <c r="N48" s="101">
        <v>0</v>
      </c>
      <c r="O48" s="101">
        <v>0</v>
      </c>
      <c r="P48" s="101">
        <v>0</v>
      </c>
      <c r="Q48" s="321"/>
    </row>
    <row r="49" spans="1:17" ht="12.75">
      <c r="A49" s="194" t="s">
        <v>1009</v>
      </c>
      <c r="B49" s="13"/>
      <c r="C49" s="101">
        <f>SUM(D49:Q49)</f>
        <v>0</v>
      </c>
      <c r="D49" s="101">
        <v>0</v>
      </c>
      <c r="E49" s="136">
        <v>0</v>
      </c>
      <c r="F49" s="101">
        <v>0</v>
      </c>
      <c r="G49" s="136">
        <v>0</v>
      </c>
      <c r="H49" s="101">
        <v>0</v>
      </c>
      <c r="I49" s="125">
        <v>0</v>
      </c>
      <c r="J49" s="144">
        <v>0</v>
      </c>
      <c r="K49" s="101">
        <v>0</v>
      </c>
      <c r="L49" s="136">
        <v>0</v>
      </c>
      <c r="M49" s="101">
        <v>0</v>
      </c>
      <c r="N49" s="136">
        <v>0</v>
      </c>
      <c r="O49" s="101">
        <v>0</v>
      </c>
      <c r="P49" s="101">
        <v>0</v>
      </c>
      <c r="Q49" s="348">
        <v>0</v>
      </c>
    </row>
    <row r="50" spans="1:17" ht="12.75">
      <c r="A50" s="194" t="s">
        <v>1010</v>
      </c>
      <c r="B50" s="13"/>
      <c r="C50" s="292">
        <v>0</v>
      </c>
      <c r="D50" s="292">
        <v>0</v>
      </c>
      <c r="E50" s="292">
        <v>0</v>
      </c>
      <c r="F50" s="292">
        <v>0</v>
      </c>
      <c r="G50" s="292">
        <v>0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v>0</v>
      </c>
      <c r="O50" s="292">
        <v>0</v>
      </c>
      <c r="P50" s="292">
        <v>0</v>
      </c>
      <c r="Q50" s="293">
        <v>0</v>
      </c>
    </row>
    <row r="51" spans="1:17" ht="12.75">
      <c r="A51" s="15" t="s">
        <v>874</v>
      </c>
      <c r="B51" s="12" t="s">
        <v>996</v>
      </c>
      <c r="C51" s="130"/>
      <c r="D51" s="130"/>
      <c r="E51" s="134"/>
      <c r="F51" s="130"/>
      <c r="G51" s="134"/>
      <c r="H51" s="130"/>
      <c r="I51" s="132"/>
      <c r="J51" s="133"/>
      <c r="K51" s="130"/>
      <c r="L51" s="134"/>
      <c r="M51" s="130"/>
      <c r="N51" s="130"/>
      <c r="O51" s="130"/>
      <c r="P51" s="130"/>
      <c r="Q51" s="350"/>
    </row>
    <row r="52" spans="1:17" ht="12.75">
      <c r="A52" s="194" t="s">
        <v>527</v>
      </c>
      <c r="B52" s="13"/>
      <c r="C52" s="101">
        <f>SUM(D52:O52)</f>
        <v>0</v>
      </c>
      <c r="D52" s="101">
        <v>0</v>
      </c>
      <c r="E52" s="136">
        <v>0</v>
      </c>
      <c r="F52" s="101">
        <v>0</v>
      </c>
      <c r="G52" s="136">
        <v>0</v>
      </c>
      <c r="H52" s="101">
        <v>0</v>
      </c>
      <c r="I52" s="125">
        <v>0</v>
      </c>
      <c r="J52" s="144">
        <v>0</v>
      </c>
      <c r="K52" s="101">
        <v>0</v>
      </c>
      <c r="L52" s="136">
        <v>0</v>
      </c>
      <c r="M52" s="101">
        <v>0</v>
      </c>
      <c r="N52" s="101">
        <v>0</v>
      </c>
      <c r="O52" s="101">
        <v>0</v>
      </c>
      <c r="P52" s="101">
        <v>0</v>
      </c>
      <c r="Q52" s="321"/>
    </row>
    <row r="53" spans="1:17" ht="12.75">
      <c r="A53" s="194" t="s">
        <v>966</v>
      </c>
      <c r="B53" s="13"/>
      <c r="C53" s="101">
        <f>SUM(D53:O53)</f>
        <v>0</v>
      </c>
      <c r="D53" s="101">
        <v>0</v>
      </c>
      <c r="E53" s="136">
        <v>0</v>
      </c>
      <c r="F53" s="101">
        <v>0</v>
      </c>
      <c r="G53" s="136">
        <v>0</v>
      </c>
      <c r="H53" s="101">
        <v>0</v>
      </c>
      <c r="I53" s="125">
        <v>0</v>
      </c>
      <c r="J53" s="144">
        <v>0</v>
      </c>
      <c r="K53" s="101">
        <v>0</v>
      </c>
      <c r="L53" s="136">
        <v>0</v>
      </c>
      <c r="M53" s="101">
        <v>0</v>
      </c>
      <c r="N53" s="101">
        <v>0</v>
      </c>
      <c r="O53" s="101">
        <v>0</v>
      </c>
      <c r="P53" s="101">
        <v>0</v>
      </c>
      <c r="Q53" s="321"/>
    </row>
    <row r="54" spans="1:17" ht="12.75">
      <c r="A54" s="194" t="s">
        <v>1009</v>
      </c>
      <c r="B54" s="13"/>
      <c r="C54" s="101">
        <f>SUM(D54:Q54)</f>
        <v>0</v>
      </c>
      <c r="D54" s="101">
        <v>0</v>
      </c>
      <c r="E54" s="136">
        <v>0</v>
      </c>
      <c r="F54" s="101">
        <v>0</v>
      </c>
      <c r="G54" s="136">
        <v>0</v>
      </c>
      <c r="H54" s="101">
        <v>0</v>
      </c>
      <c r="I54" s="125">
        <v>0</v>
      </c>
      <c r="J54" s="144">
        <v>0</v>
      </c>
      <c r="K54" s="101">
        <v>0</v>
      </c>
      <c r="L54" s="136">
        <v>0</v>
      </c>
      <c r="M54" s="101">
        <v>0</v>
      </c>
      <c r="N54" s="136">
        <v>0</v>
      </c>
      <c r="O54" s="101">
        <v>0</v>
      </c>
      <c r="P54" s="101">
        <v>0</v>
      </c>
      <c r="Q54" s="348">
        <v>0</v>
      </c>
    </row>
    <row r="55" spans="1:17" ht="12.75">
      <c r="A55" s="194" t="s">
        <v>1010</v>
      </c>
      <c r="B55" s="13"/>
      <c r="C55" s="292">
        <v>0</v>
      </c>
      <c r="D55" s="292">
        <v>0</v>
      </c>
      <c r="E55" s="292">
        <v>0</v>
      </c>
      <c r="F55" s="292">
        <v>0</v>
      </c>
      <c r="G55" s="292">
        <v>0</v>
      </c>
      <c r="H55" s="292">
        <v>0</v>
      </c>
      <c r="I55" s="292">
        <v>0</v>
      </c>
      <c r="J55" s="292">
        <v>0</v>
      </c>
      <c r="K55" s="292">
        <v>0</v>
      </c>
      <c r="L55" s="292">
        <v>0</v>
      </c>
      <c r="M55" s="292">
        <v>0</v>
      </c>
      <c r="N55" s="292">
        <v>0</v>
      </c>
      <c r="O55" s="292">
        <v>0</v>
      </c>
      <c r="P55" s="292">
        <v>0</v>
      </c>
      <c r="Q55" s="293">
        <v>0</v>
      </c>
    </row>
    <row r="56" spans="1:17" ht="12.75">
      <c r="A56" s="15" t="s">
        <v>875</v>
      </c>
      <c r="B56" s="12" t="s">
        <v>996</v>
      </c>
      <c r="C56" s="130"/>
      <c r="D56" s="130"/>
      <c r="E56" s="134"/>
      <c r="F56" s="130"/>
      <c r="G56" s="134"/>
      <c r="H56" s="130"/>
      <c r="I56" s="132"/>
      <c r="J56" s="133"/>
      <c r="K56" s="130"/>
      <c r="L56" s="134"/>
      <c r="M56" s="130"/>
      <c r="N56" s="130"/>
      <c r="O56" s="130"/>
      <c r="P56" s="130"/>
      <c r="Q56" s="350"/>
    </row>
    <row r="57" spans="1:17" ht="12.75">
      <c r="A57" s="194" t="s">
        <v>527</v>
      </c>
      <c r="B57" s="13"/>
      <c r="C57" s="101">
        <f>SUM(D57:O57)</f>
        <v>0</v>
      </c>
      <c r="D57" s="101">
        <v>0</v>
      </c>
      <c r="E57" s="136">
        <v>0</v>
      </c>
      <c r="F57" s="101">
        <v>0</v>
      </c>
      <c r="G57" s="136">
        <v>0</v>
      </c>
      <c r="H57" s="101">
        <v>0</v>
      </c>
      <c r="I57" s="125">
        <v>0</v>
      </c>
      <c r="J57" s="144">
        <v>0</v>
      </c>
      <c r="K57" s="101">
        <v>0</v>
      </c>
      <c r="L57" s="136">
        <v>0</v>
      </c>
      <c r="M57" s="101">
        <v>0</v>
      </c>
      <c r="N57" s="101">
        <v>0</v>
      </c>
      <c r="O57" s="101">
        <v>0</v>
      </c>
      <c r="P57" s="101">
        <v>0</v>
      </c>
      <c r="Q57" s="321"/>
    </row>
    <row r="58" spans="1:17" ht="12.75">
      <c r="A58" s="194" t="s">
        <v>966</v>
      </c>
      <c r="B58" s="13"/>
      <c r="C58" s="101">
        <f>SUM(D58:O58)</f>
        <v>0</v>
      </c>
      <c r="D58" s="101">
        <v>0</v>
      </c>
      <c r="E58" s="136">
        <v>0</v>
      </c>
      <c r="F58" s="101">
        <v>0</v>
      </c>
      <c r="G58" s="136">
        <v>0</v>
      </c>
      <c r="H58" s="101">
        <v>0</v>
      </c>
      <c r="I58" s="125">
        <v>0</v>
      </c>
      <c r="J58" s="144">
        <v>0</v>
      </c>
      <c r="K58" s="101">
        <v>0</v>
      </c>
      <c r="L58" s="136">
        <v>0</v>
      </c>
      <c r="M58" s="101">
        <v>0</v>
      </c>
      <c r="N58" s="101">
        <v>0</v>
      </c>
      <c r="O58" s="101">
        <v>0</v>
      </c>
      <c r="P58" s="101">
        <v>0</v>
      </c>
      <c r="Q58" s="321"/>
    </row>
    <row r="59" spans="1:17" ht="12.75">
      <c r="A59" s="194" t="s">
        <v>1009</v>
      </c>
      <c r="B59" s="13"/>
      <c r="C59" s="101">
        <f>SUM(D59:Q59)</f>
        <v>0</v>
      </c>
      <c r="D59" s="101">
        <v>0</v>
      </c>
      <c r="E59" s="136">
        <v>0</v>
      </c>
      <c r="F59" s="101">
        <v>0</v>
      </c>
      <c r="G59" s="136">
        <v>0</v>
      </c>
      <c r="H59" s="101">
        <v>0</v>
      </c>
      <c r="I59" s="125">
        <v>0</v>
      </c>
      <c r="J59" s="144">
        <v>0</v>
      </c>
      <c r="K59" s="101">
        <v>0</v>
      </c>
      <c r="L59" s="136">
        <v>0</v>
      </c>
      <c r="M59" s="101">
        <v>0</v>
      </c>
      <c r="N59" s="136">
        <v>0</v>
      </c>
      <c r="O59" s="101">
        <v>0</v>
      </c>
      <c r="P59" s="101">
        <v>0</v>
      </c>
      <c r="Q59" s="348">
        <v>0</v>
      </c>
    </row>
    <row r="60" spans="1:17" ht="12.75">
      <c r="A60" s="194" t="s">
        <v>1010</v>
      </c>
      <c r="B60" s="13"/>
      <c r="C60" s="292">
        <v>0</v>
      </c>
      <c r="D60" s="292">
        <v>0</v>
      </c>
      <c r="E60" s="292">
        <v>0</v>
      </c>
      <c r="F60" s="292">
        <v>0</v>
      </c>
      <c r="G60" s="292">
        <v>0</v>
      </c>
      <c r="H60" s="292">
        <v>0</v>
      </c>
      <c r="I60" s="292">
        <v>0</v>
      </c>
      <c r="J60" s="292">
        <v>0</v>
      </c>
      <c r="K60" s="292">
        <v>0</v>
      </c>
      <c r="L60" s="292">
        <v>0</v>
      </c>
      <c r="M60" s="292">
        <v>0</v>
      </c>
      <c r="N60" s="292">
        <v>0</v>
      </c>
      <c r="O60" s="292">
        <v>0</v>
      </c>
      <c r="P60" s="292">
        <v>0</v>
      </c>
      <c r="Q60" s="293">
        <v>0</v>
      </c>
    </row>
    <row r="61" spans="1:17" ht="12.75">
      <c r="A61" s="67" t="s">
        <v>876</v>
      </c>
      <c r="B61" s="56" t="s">
        <v>996</v>
      </c>
      <c r="C61" s="130"/>
      <c r="D61" s="130"/>
      <c r="E61" s="134"/>
      <c r="F61" s="130"/>
      <c r="G61" s="134"/>
      <c r="H61" s="130"/>
      <c r="I61" s="132"/>
      <c r="J61" s="133"/>
      <c r="K61" s="130"/>
      <c r="L61" s="134"/>
      <c r="M61" s="130"/>
      <c r="N61" s="130"/>
      <c r="O61" s="130"/>
      <c r="P61" s="130"/>
      <c r="Q61" s="350"/>
    </row>
    <row r="62" spans="1:17" ht="12.75">
      <c r="A62" s="194" t="s">
        <v>527</v>
      </c>
      <c r="B62" s="13"/>
      <c r="C62" s="101">
        <f>SUM(D62:O62)</f>
        <v>0</v>
      </c>
      <c r="D62" s="101">
        <v>0</v>
      </c>
      <c r="E62" s="136">
        <v>0</v>
      </c>
      <c r="F62" s="101">
        <v>0</v>
      </c>
      <c r="G62" s="136">
        <v>0</v>
      </c>
      <c r="H62" s="101">
        <v>0</v>
      </c>
      <c r="I62" s="125">
        <v>0</v>
      </c>
      <c r="J62" s="144">
        <v>0</v>
      </c>
      <c r="K62" s="101">
        <v>0</v>
      </c>
      <c r="L62" s="136">
        <v>0</v>
      </c>
      <c r="M62" s="101">
        <v>0</v>
      </c>
      <c r="N62" s="101">
        <v>0</v>
      </c>
      <c r="O62" s="101">
        <v>0</v>
      </c>
      <c r="P62" s="101">
        <v>0</v>
      </c>
      <c r="Q62" s="321"/>
    </row>
    <row r="63" spans="1:17" ht="15.75" customHeight="1">
      <c r="A63" s="194" t="s">
        <v>966</v>
      </c>
      <c r="B63" s="13"/>
      <c r="C63" s="101">
        <f>SUM(D63:O63)</f>
        <v>0</v>
      </c>
      <c r="D63" s="101">
        <v>0</v>
      </c>
      <c r="E63" s="136">
        <v>0</v>
      </c>
      <c r="F63" s="101">
        <v>0</v>
      </c>
      <c r="G63" s="136">
        <v>0</v>
      </c>
      <c r="H63" s="101">
        <v>0</v>
      </c>
      <c r="I63" s="125">
        <v>0</v>
      </c>
      <c r="J63" s="144">
        <v>0</v>
      </c>
      <c r="K63" s="101">
        <v>0</v>
      </c>
      <c r="L63" s="136">
        <v>0</v>
      </c>
      <c r="M63" s="101">
        <v>0</v>
      </c>
      <c r="N63" s="101">
        <v>0</v>
      </c>
      <c r="O63" s="101">
        <v>0</v>
      </c>
      <c r="P63" s="101">
        <v>0</v>
      </c>
      <c r="Q63" s="321"/>
    </row>
    <row r="64" spans="1:17" ht="15.75" customHeight="1">
      <c r="A64" s="194" t="s">
        <v>1009</v>
      </c>
      <c r="B64" s="40"/>
      <c r="C64" s="144">
        <f>SUM(D64:Q64)</f>
        <v>0</v>
      </c>
      <c r="D64" s="101">
        <v>0</v>
      </c>
      <c r="E64" s="136">
        <v>0</v>
      </c>
      <c r="F64" s="101">
        <v>0</v>
      </c>
      <c r="G64" s="136">
        <v>0</v>
      </c>
      <c r="H64" s="101">
        <v>0</v>
      </c>
      <c r="I64" s="125">
        <v>0</v>
      </c>
      <c r="J64" s="144">
        <v>0</v>
      </c>
      <c r="K64" s="101">
        <v>0</v>
      </c>
      <c r="L64" s="136">
        <v>0</v>
      </c>
      <c r="M64" s="101">
        <v>0</v>
      </c>
      <c r="N64" s="136">
        <v>0</v>
      </c>
      <c r="O64" s="101">
        <v>0</v>
      </c>
      <c r="P64" s="101">
        <v>0</v>
      </c>
      <c r="Q64" s="348">
        <v>0</v>
      </c>
    </row>
    <row r="65" spans="1:17" ht="15.75" customHeight="1">
      <c r="A65" s="194" t="s">
        <v>1010</v>
      </c>
      <c r="B65" s="40"/>
      <c r="C65" s="359">
        <v>0</v>
      </c>
      <c r="D65" s="359">
        <v>0</v>
      </c>
      <c r="E65" s="359">
        <v>0</v>
      </c>
      <c r="F65" s="359">
        <v>0</v>
      </c>
      <c r="G65" s="359">
        <v>0</v>
      </c>
      <c r="H65" s="359">
        <v>0</v>
      </c>
      <c r="I65" s="359">
        <v>0</v>
      </c>
      <c r="J65" s="359">
        <v>0</v>
      </c>
      <c r="K65" s="293">
        <v>0</v>
      </c>
      <c r="L65" s="360">
        <v>0</v>
      </c>
      <c r="M65" s="359">
        <v>0</v>
      </c>
      <c r="N65" s="359">
        <v>0</v>
      </c>
      <c r="O65" s="359">
        <v>0</v>
      </c>
      <c r="P65" s="359">
        <v>0</v>
      </c>
      <c r="Q65" s="292">
        <v>0</v>
      </c>
    </row>
    <row r="66" spans="1:25" ht="12.75">
      <c r="A66" s="67" t="s">
        <v>698</v>
      </c>
      <c r="B66" s="277"/>
      <c r="C66" s="12"/>
      <c r="D66" s="26"/>
      <c r="E66" s="12"/>
      <c r="F66" s="26"/>
      <c r="G66" s="12"/>
      <c r="H66" s="26"/>
      <c r="I66" s="12"/>
      <c r="J66" s="26"/>
      <c r="K66" s="12"/>
      <c r="L66" s="26"/>
      <c r="M66" s="12"/>
      <c r="N66" s="26"/>
      <c r="O66" s="12"/>
      <c r="P66" s="26"/>
      <c r="Q66" s="12"/>
      <c r="R66" s="5"/>
      <c r="S66" s="5"/>
      <c r="T66" s="5"/>
      <c r="U66" s="5"/>
      <c r="V66" s="5"/>
      <c r="W66" s="5"/>
      <c r="X66" s="5"/>
      <c r="Y66" s="5"/>
    </row>
    <row r="67" spans="1:25" ht="12.75">
      <c r="A67" s="194" t="s">
        <v>527</v>
      </c>
      <c r="B67" s="40"/>
      <c r="C67" s="139">
        <f>SUM(D67:P67)</f>
        <v>271166</v>
      </c>
      <c r="D67" s="140">
        <f>SUM(D12,D17,D22,D27,D32,D37,D42,D47,D52,D57,D62,)</f>
        <v>268029</v>
      </c>
      <c r="E67" s="139">
        <f aca="true" t="shared" si="0" ref="E67:P67">SUM(E12,E17,E22,E32,E37,E42,E47,E52,E57,E62,)</f>
        <v>3137</v>
      </c>
      <c r="F67" s="140">
        <f t="shared" si="0"/>
        <v>0</v>
      </c>
      <c r="G67" s="139">
        <f t="shared" si="0"/>
        <v>0</v>
      </c>
      <c r="H67" s="140">
        <f t="shared" si="0"/>
        <v>0</v>
      </c>
      <c r="I67" s="139">
        <f t="shared" si="0"/>
        <v>0</v>
      </c>
      <c r="J67" s="140">
        <f t="shared" si="0"/>
        <v>0</v>
      </c>
      <c r="K67" s="139">
        <f t="shared" si="0"/>
        <v>0</v>
      </c>
      <c r="L67" s="140">
        <f t="shared" si="0"/>
        <v>0</v>
      </c>
      <c r="M67" s="139">
        <f t="shared" si="0"/>
        <v>0</v>
      </c>
      <c r="N67" s="140">
        <f t="shared" si="0"/>
        <v>0</v>
      </c>
      <c r="O67" s="139">
        <f t="shared" si="0"/>
        <v>0</v>
      </c>
      <c r="P67" s="140">
        <f t="shared" si="0"/>
        <v>0</v>
      </c>
      <c r="Q67" s="13"/>
      <c r="R67" s="5"/>
      <c r="S67" s="5"/>
      <c r="T67" s="5"/>
      <c r="U67" s="5"/>
      <c r="V67" s="5"/>
      <c r="W67" s="5"/>
      <c r="X67" s="5"/>
      <c r="Y67" s="5"/>
    </row>
    <row r="68" spans="1:25" s="162" customFormat="1" ht="12.75">
      <c r="A68" s="194" t="s">
        <v>966</v>
      </c>
      <c r="B68" s="40"/>
      <c r="C68" s="139">
        <f>SUM(D68:P68)</f>
        <v>364445</v>
      </c>
      <c r="D68" s="140">
        <f>D$13+D$18+D$23+D$28+D$33+D$38+D$43+D$48+D$53+D$58+D$63</f>
        <v>355209</v>
      </c>
      <c r="E68" s="139">
        <f aca="true" t="shared" si="1" ref="E68:P68">E$13+E$18+E$23+E$28+E$33+E$38+E$43+E$48+E$53+E$58+E$63</f>
        <v>3137</v>
      </c>
      <c r="F68" s="140">
        <f t="shared" si="1"/>
        <v>0</v>
      </c>
      <c r="G68" s="139">
        <f t="shared" si="1"/>
        <v>700</v>
      </c>
      <c r="H68" s="140">
        <f t="shared" si="1"/>
        <v>0</v>
      </c>
      <c r="I68" s="139">
        <f t="shared" si="1"/>
        <v>0</v>
      </c>
      <c r="J68" s="140">
        <f t="shared" si="1"/>
        <v>0</v>
      </c>
      <c r="K68" s="139">
        <f t="shared" si="1"/>
        <v>0</v>
      </c>
      <c r="L68" s="140">
        <f t="shared" si="1"/>
        <v>0</v>
      </c>
      <c r="M68" s="139">
        <f t="shared" si="1"/>
        <v>0</v>
      </c>
      <c r="N68" s="140">
        <f t="shared" si="1"/>
        <v>0</v>
      </c>
      <c r="O68" s="139">
        <f t="shared" si="1"/>
        <v>0</v>
      </c>
      <c r="P68" s="140">
        <f t="shared" si="1"/>
        <v>5399</v>
      </c>
      <c r="Q68" s="28">
        <v>0</v>
      </c>
      <c r="R68" s="109"/>
      <c r="S68" s="109"/>
      <c r="T68" s="109"/>
      <c r="U68" s="109"/>
      <c r="V68" s="109"/>
      <c r="W68" s="109"/>
      <c r="X68" s="109"/>
      <c r="Y68" s="109"/>
    </row>
    <row r="69" spans="1:25" s="162" customFormat="1" ht="12.75">
      <c r="A69" s="194" t="s">
        <v>1009</v>
      </c>
      <c r="B69" s="40"/>
      <c r="C69" s="139">
        <f>SUM(D69:Q69)</f>
        <v>364446</v>
      </c>
      <c r="D69" s="140">
        <f>D$14+D$19+D$24+D$29+D$34+D$39+D$44+D$49+D$54+D$59+D$64</f>
        <v>356559</v>
      </c>
      <c r="E69" s="139">
        <f aca="true" t="shared" si="2" ref="E69:Q69">E$14+E$19+E$24+E$29+E$34+E$39+E$44+E$49+E$54+E$59+E$64</f>
        <v>1469</v>
      </c>
      <c r="F69" s="140">
        <f t="shared" si="2"/>
        <v>0</v>
      </c>
      <c r="G69" s="139">
        <f t="shared" si="2"/>
        <v>700</v>
      </c>
      <c r="H69" s="140">
        <f t="shared" si="2"/>
        <v>0</v>
      </c>
      <c r="I69" s="139">
        <f t="shared" si="2"/>
        <v>0</v>
      </c>
      <c r="J69" s="140">
        <f t="shared" si="2"/>
        <v>0</v>
      </c>
      <c r="K69" s="139">
        <f t="shared" si="2"/>
        <v>319</v>
      </c>
      <c r="L69" s="140">
        <f t="shared" si="2"/>
        <v>0</v>
      </c>
      <c r="M69" s="139">
        <f t="shared" si="2"/>
        <v>0</v>
      </c>
      <c r="N69" s="140">
        <f t="shared" si="2"/>
        <v>0</v>
      </c>
      <c r="O69" s="139">
        <f t="shared" si="2"/>
        <v>0</v>
      </c>
      <c r="P69" s="140">
        <f t="shared" si="2"/>
        <v>5399</v>
      </c>
      <c r="Q69" s="139">
        <f t="shared" si="2"/>
        <v>0</v>
      </c>
      <c r="R69" s="109"/>
      <c r="S69" s="109"/>
      <c r="T69" s="109"/>
      <c r="U69" s="109"/>
      <c r="V69" s="109"/>
      <c r="W69" s="109"/>
      <c r="X69" s="109"/>
      <c r="Y69" s="109"/>
    </row>
    <row r="70" spans="1:25" s="162" customFormat="1" ht="12.75">
      <c r="A70" s="195" t="s">
        <v>1010</v>
      </c>
      <c r="B70" s="36"/>
      <c r="C70" s="361">
        <f>(C$69/C$68)*100</f>
        <v>100.00027438982562</v>
      </c>
      <c r="D70" s="362">
        <f>(D$69/D$68)*100</f>
        <v>100.38005793772118</v>
      </c>
      <c r="E70" s="361">
        <f>(E$69/E$68)*100</f>
        <v>46.8281797896079</v>
      </c>
      <c r="F70" s="362">
        <v>0</v>
      </c>
      <c r="G70" s="361">
        <f>(G$69/G$68)*100</f>
        <v>100</v>
      </c>
      <c r="H70" s="362">
        <v>0</v>
      </c>
      <c r="I70" s="361">
        <v>0</v>
      </c>
      <c r="J70" s="362">
        <v>0</v>
      </c>
      <c r="K70" s="361">
        <v>0</v>
      </c>
      <c r="L70" s="362">
        <v>0</v>
      </c>
      <c r="M70" s="361">
        <v>0</v>
      </c>
      <c r="N70" s="362">
        <v>0</v>
      </c>
      <c r="O70" s="361">
        <v>0</v>
      </c>
      <c r="P70" s="362">
        <f>(P$69/P$68)*100</f>
        <v>100</v>
      </c>
      <c r="Q70" s="361">
        <v>0</v>
      </c>
      <c r="R70" s="109"/>
      <c r="S70" s="109"/>
      <c r="T70" s="109"/>
      <c r="U70" s="109"/>
      <c r="V70" s="109"/>
      <c r="W70" s="109"/>
      <c r="X70" s="109"/>
      <c r="Y70" s="109"/>
    </row>
    <row r="71" spans="1:25" s="162" customFormat="1" ht="12.75">
      <c r="A71" s="17"/>
      <c r="B71" s="3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1:25" ht="12.75">
      <c r="A72" s="14" t="s">
        <v>1002</v>
      </c>
      <c r="B72" s="55" t="s">
        <v>996</v>
      </c>
      <c r="C72" s="151">
        <f>SUM(C28)</f>
        <v>355209</v>
      </c>
      <c r="D72" s="151">
        <f aca="true" t="shared" si="3" ref="D72:P72">SUM(D28)</f>
        <v>355209</v>
      </c>
      <c r="E72" s="151">
        <f t="shared" si="3"/>
        <v>0</v>
      </c>
      <c r="F72" s="151">
        <f t="shared" si="3"/>
        <v>0</v>
      </c>
      <c r="G72" s="151">
        <f t="shared" si="3"/>
        <v>0</v>
      </c>
      <c r="H72" s="151">
        <f t="shared" si="3"/>
        <v>0</v>
      </c>
      <c r="I72" s="151">
        <f t="shared" si="3"/>
        <v>0</v>
      </c>
      <c r="J72" s="151">
        <f t="shared" si="3"/>
        <v>0</v>
      </c>
      <c r="K72" s="151">
        <f t="shared" si="3"/>
        <v>0</v>
      </c>
      <c r="L72" s="151">
        <f t="shared" si="3"/>
        <v>0</v>
      </c>
      <c r="M72" s="151">
        <f t="shared" si="3"/>
        <v>0</v>
      </c>
      <c r="N72" s="151">
        <f t="shared" si="3"/>
        <v>0</v>
      </c>
      <c r="O72" s="151">
        <f t="shared" si="3"/>
        <v>0</v>
      </c>
      <c r="P72" s="151">
        <f t="shared" si="3"/>
        <v>0</v>
      </c>
      <c r="Q72" s="55"/>
      <c r="R72" s="5"/>
      <c r="S72" s="5"/>
      <c r="T72" s="5"/>
      <c r="U72" s="5"/>
      <c r="V72" s="5"/>
      <c r="W72" s="5"/>
      <c r="X72" s="5"/>
      <c r="Y72" s="5"/>
    </row>
    <row r="73" spans="1:25" ht="12.75">
      <c r="A73" s="14" t="s">
        <v>1029</v>
      </c>
      <c r="B73" s="55"/>
      <c r="C73" s="151">
        <f>SUM(D73:Q73)</f>
        <v>356559</v>
      </c>
      <c r="D73" s="151">
        <f>D$14+D$19+D$29+D$34+D$39+D$44+D$49+D$54+D$59+D$64</f>
        <v>356559</v>
      </c>
      <c r="E73" s="151">
        <f aca="true" t="shared" si="4" ref="E73:Q73">E$14+E$19+E$29+E$34+E$39+E$44+E$49+E$54+E$59+E$64</f>
        <v>0</v>
      </c>
      <c r="F73" s="151">
        <f t="shared" si="4"/>
        <v>0</v>
      </c>
      <c r="G73" s="151">
        <f t="shared" si="4"/>
        <v>0</v>
      </c>
      <c r="H73" s="151">
        <f t="shared" si="4"/>
        <v>0</v>
      </c>
      <c r="I73" s="151">
        <f t="shared" si="4"/>
        <v>0</v>
      </c>
      <c r="J73" s="151">
        <f t="shared" si="4"/>
        <v>0</v>
      </c>
      <c r="K73" s="151">
        <f t="shared" si="4"/>
        <v>0</v>
      </c>
      <c r="L73" s="151">
        <f t="shared" si="4"/>
        <v>0</v>
      </c>
      <c r="M73" s="151">
        <f t="shared" si="4"/>
        <v>0</v>
      </c>
      <c r="N73" s="151">
        <f t="shared" si="4"/>
        <v>0</v>
      </c>
      <c r="O73" s="151">
        <f t="shared" si="4"/>
        <v>0</v>
      </c>
      <c r="P73" s="151">
        <f t="shared" si="4"/>
        <v>0</v>
      </c>
      <c r="Q73" s="151">
        <f t="shared" si="4"/>
        <v>0</v>
      </c>
      <c r="R73" s="5"/>
      <c r="S73" s="5"/>
      <c r="T73" s="5"/>
      <c r="U73" s="5"/>
      <c r="V73" s="5"/>
      <c r="W73" s="5"/>
      <c r="X73" s="5"/>
      <c r="Y73" s="5"/>
    </row>
    <row r="74" spans="1:25" ht="12.75">
      <c r="A74" s="14" t="s">
        <v>1030</v>
      </c>
      <c r="B74" s="55"/>
      <c r="C74" s="363">
        <f>(C$73/C$72)*100</f>
        <v>100.38005793772118</v>
      </c>
      <c r="D74" s="363">
        <f>(D$73/D$72)*100</f>
        <v>100.38005793772118</v>
      </c>
      <c r="E74" s="363">
        <v>0</v>
      </c>
      <c r="F74" s="363">
        <v>0</v>
      </c>
      <c r="G74" s="363">
        <v>0</v>
      </c>
      <c r="H74" s="363">
        <v>0</v>
      </c>
      <c r="I74" s="363">
        <v>0</v>
      </c>
      <c r="J74" s="363">
        <v>0</v>
      </c>
      <c r="K74" s="363">
        <v>0</v>
      </c>
      <c r="L74" s="363">
        <v>0</v>
      </c>
      <c r="M74" s="363">
        <v>0</v>
      </c>
      <c r="N74" s="363">
        <v>0</v>
      </c>
      <c r="O74" s="363">
        <v>0</v>
      </c>
      <c r="P74" s="363">
        <v>0</v>
      </c>
      <c r="Q74" s="363">
        <v>0</v>
      </c>
      <c r="R74" s="5"/>
      <c r="S74" s="5"/>
      <c r="T74" s="5"/>
      <c r="U74" s="5"/>
      <c r="V74" s="5"/>
      <c r="W74" s="5"/>
      <c r="X74" s="5"/>
      <c r="Y74" s="5"/>
    </row>
    <row r="75" spans="1:25" ht="12.75">
      <c r="A75" s="14" t="s">
        <v>1001</v>
      </c>
      <c r="B75" s="55" t="s">
        <v>998</v>
      </c>
      <c r="C75" s="55">
        <f>(C$73/C$72)*100</f>
        <v>100.38005793772118</v>
      </c>
      <c r="D75" s="101">
        <v>0</v>
      </c>
      <c r="E75" s="136">
        <v>0</v>
      </c>
      <c r="F75" s="101">
        <v>0</v>
      </c>
      <c r="G75" s="136">
        <v>0</v>
      </c>
      <c r="H75" s="101">
        <v>0</v>
      </c>
      <c r="I75" s="125">
        <v>0</v>
      </c>
      <c r="J75" s="144">
        <v>0</v>
      </c>
      <c r="K75" s="101">
        <v>0</v>
      </c>
      <c r="L75" s="136">
        <v>0</v>
      </c>
      <c r="M75" s="101">
        <v>0</v>
      </c>
      <c r="N75" s="136">
        <v>0</v>
      </c>
      <c r="O75" s="101">
        <v>0</v>
      </c>
      <c r="P75" s="101">
        <v>0</v>
      </c>
      <c r="Q75" s="348">
        <v>0</v>
      </c>
      <c r="R75" s="5"/>
      <c r="S75" s="5"/>
      <c r="T75" s="5"/>
      <c r="U75" s="5"/>
      <c r="V75" s="5"/>
      <c r="W75" s="5"/>
      <c r="X75" s="5"/>
      <c r="Y75" s="5"/>
    </row>
    <row r="76" spans="1:25" ht="12.75">
      <c r="A76" s="15" t="s">
        <v>1003</v>
      </c>
      <c r="B76" s="12" t="s">
        <v>1004</v>
      </c>
      <c r="C76" s="130">
        <f>SUM(C23)</f>
        <v>9236</v>
      </c>
      <c r="D76" s="130">
        <f aca="true" t="shared" si="5" ref="D76:P76">SUM(D23)</f>
        <v>0</v>
      </c>
      <c r="E76" s="130">
        <f t="shared" si="5"/>
        <v>3137</v>
      </c>
      <c r="F76" s="130">
        <f t="shared" si="5"/>
        <v>0</v>
      </c>
      <c r="G76" s="130">
        <f t="shared" si="5"/>
        <v>700</v>
      </c>
      <c r="H76" s="130">
        <f t="shared" si="5"/>
        <v>0</v>
      </c>
      <c r="I76" s="130">
        <f t="shared" si="5"/>
        <v>0</v>
      </c>
      <c r="J76" s="130">
        <f t="shared" si="5"/>
        <v>0</v>
      </c>
      <c r="K76" s="130">
        <f t="shared" si="5"/>
        <v>0</v>
      </c>
      <c r="L76" s="130">
        <f t="shared" si="5"/>
        <v>0</v>
      </c>
      <c r="M76" s="130">
        <f t="shared" si="5"/>
        <v>0</v>
      </c>
      <c r="N76" s="130">
        <f t="shared" si="5"/>
        <v>0</v>
      </c>
      <c r="O76" s="130">
        <f t="shared" si="5"/>
        <v>0</v>
      </c>
      <c r="P76" s="130">
        <f t="shared" si="5"/>
        <v>5399</v>
      </c>
      <c r="Q76" s="55"/>
      <c r="R76" s="5"/>
      <c r="S76" s="5"/>
      <c r="T76" s="5"/>
      <c r="U76" s="5"/>
      <c r="V76" s="5"/>
      <c r="W76" s="5"/>
      <c r="X76" s="5"/>
      <c r="Y76" s="5"/>
    </row>
    <row r="77" spans="1:25" ht="12.75">
      <c r="A77" s="14" t="s">
        <v>1034</v>
      </c>
      <c r="B77" s="55"/>
      <c r="C77" s="151">
        <f>SUM(D77:Q77)</f>
        <v>7887</v>
      </c>
      <c r="D77" s="151">
        <f>D$24</f>
        <v>0</v>
      </c>
      <c r="E77" s="151">
        <f aca="true" t="shared" si="6" ref="E77:Q77">E$24</f>
        <v>1469</v>
      </c>
      <c r="F77" s="151">
        <f t="shared" si="6"/>
        <v>0</v>
      </c>
      <c r="G77" s="151">
        <f t="shared" si="6"/>
        <v>700</v>
      </c>
      <c r="H77" s="151">
        <f t="shared" si="6"/>
        <v>0</v>
      </c>
      <c r="I77" s="151">
        <f t="shared" si="6"/>
        <v>0</v>
      </c>
      <c r="J77" s="151">
        <f t="shared" si="6"/>
        <v>0</v>
      </c>
      <c r="K77" s="151">
        <f t="shared" si="6"/>
        <v>319</v>
      </c>
      <c r="L77" s="151">
        <f t="shared" si="6"/>
        <v>0</v>
      </c>
      <c r="M77" s="151">
        <f t="shared" si="6"/>
        <v>0</v>
      </c>
      <c r="N77" s="151">
        <f t="shared" si="6"/>
        <v>0</v>
      </c>
      <c r="O77" s="151">
        <f t="shared" si="6"/>
        <v>0</v>
      </c>
      <c r="P77" s="151">
        <f t="shared" si="6"/>
        <v>5399</v>
      </c>
      <c r="Q77" s="151">
        <f t="shared" si="6"/>
        <v>0</v>
      </c>
      <c r="R77" s="5"/>
      <c r="S77" s="5"/>
      <c r="T77" s="5"/>
      <c r="U77" s="5"/>
      <c r="V77" s="5"/>
      <c r="W77" s="5"/>
      <c r="X77" s="5"/>
      <c r="Y77" s="5"/>
    </row>
    <row r="78" spans="1:25" ht="12.75">
      <c r="A78" s="14" t="s">
        <v>1035</v>
      </c>
      <c r="B78" s="55"/>
      <c r="C78" s="363">
        <f>(C$77/C$76)*100</f>
        <v>85.39411000433088</v>
      </c>
      <c r="D78" s="363">
        <v>0</v>
      </c>
      <c r="E78" s="363">
        <f>(E$77/E$76)*100</f>
        <v>46.8281797896079</v>
      </c>
      <c r="F78" s="363">
        <v>0</v>
      </c>
      <c r="G78" s="363">
        <f>(G$77/G$76)*100</f>
        <v>100</v>
      </c>
      <c r="H78" s="363">
        <v>0</v>
      </c>
      <c r="I78" s="363">
        <v>0</v>
      </c>
      <c r="J78" s="363">
        <v>0</v>
      </c>
      <c r="K78" s="363">
        <v>0</v>
      </c>
      <c r="L78" s="363">
        <v>0</v>
      </c>
      <c r="M78" s="363">
        <v>0</v>
      </c>
      <c r="N78" s="363">
        <v>0</v>
      </c>
      <c r="O78" s="363">
        <v>0</v>
      </c>
      <c r="P78" s="363">
        <f>(P$77/P$76)*100</f>
        <v>100</v>
      </c>
      <c r="Q78" s="363">
        <v>0</v>
      </c>
      <c r="R78" s="5"/>
      <c r="S78" s="5"/>
      <c r="T78" s="5"/>
      <c r="U78" s="5"/>
      <c r="V78" s="5"/>
      <c r="W78" s="5"/>
      <c r="X78" s="5"/>
      <c r="Y78" s="5"/>
    </row>
    <row r="79" spans="1:2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5" t="s">
        <v>1005</v>
      </c>
      <c r="B80" s="5"/>
      <c r="C80" s="131">
        <f>SUM(C72:C76)</f>
        <v>721204.7601158754</v>
      </c>
      <c r="D80" s="131">
        <f aca="true" t="shared" si="7" ref="D80:P80">SUM(D72:D76)</f>
        <v>711868.3800579377</v>
      </c>
      <c r="E80" s="131">
        <f t="shared" si="7"/>
        <v>3137</v>
      </c>
      <c r="F80" s="131">
        <f t="shared" si="7"/>
        <v>0</v>
      </c>
      <c r="G80" s="131">
        <f t="shared" si="7"/>
        <v>700</v>
      </c>
      <c r="H80" s="131">
        <f t="shared" si="7"/>
        <v>0</v>
      </c>
      <c r="I80" s="131">
        <f t="shared" si="7"/>
        <v>0</v>
      </c>
      <c r="J80" s="131">
        <f t="shared" si="7"/>
        <v>0</v>
      </c>
      <c r="K80" s="131">
        <f t="shared" si="7"/>
        <v>0</v>
      </c>
      <c r="L80" s="131">
        <f t="shared" si="7"/>
        <v>0</v>
      </c>
      <c r="M80" s="131">
        <f t="shared" si="7"/>
        <v>0</v>
      </c>
      <c r="N80" s="131">
        <f t="shared" si="7"/>
        <v>0</v>
      </c>
      <c r="O80" s="131">
        <f t="shared" si="7"/>
        <v>0</v>
      </c>
      <c r="P80" s="131">
        <f t="shared" si="7"/>
        <v>5399</v>
      </c>
      <c r="Q80" s="5"/>
      <c r="R80" s="5"/>
      <c r="S80" s="5"/>
      <c r="T80" s="5"/>
      <c r="U80" s="5"/>
      <c r="V80" s="5"/>
      <c r="W80" s="5"/>
      <c r="X80" s="5"/>
      <c r="Y80" s="5"/>
    </row>
    <row r="81" spans="1:2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33"/>
      <c r="V91" s="5"/>
      <c r="W91" s="5"/>
      <c r="X91" s="5"/>
      <c r="Y91" s="5"/>
    </row>
    <row r="92" spans="1:2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</sheetData>
  <sheetProtection formatCells="0" insertColumns="0" insertRows="0" deleteColumns="0" deleteRows="0"/>
  <protectedRanges>
    <protectedRange password="CC3D" sqref="A11:C78" name="Tartom?ny1"/>
  </protectedRanges>
  <mergeCells count="7">
    <mergeCell ref="J10:K10"/>
    <mergeCell ref="Q7:Q9"/>
    <mergeCell ref="M6:Q6"/>
    <mergeCell ref="A3:Q3"/>
    <mergeCell ref="A4:Q4"/>
    <mergeCell ref="A5:Q5"/>
    <mergeCell ref="J7:K8"/>
  </mergeCells>
  <printOptions horizontalCentered="1"/>
  <pageMargins left="0.3937007874015748" right="0.3937007874015748" top="0.7874015748031497" bottom="0.5905511811023623" header="0.5118110236220472" footer="0.31496062992125984"/>
  <pageSetup horizontalDpi="300" verticalDpi="300" orientation="landscape" paperSize="9" scale="69" r:id="rId1"/>
  <headerFooter alignWithMargins="0">
    <oddFooter>&amp;C&amp;P. oldal</oddFooter>
  </headerFooter>
  <rowBreaks count="1" manualBreakCount="1">
    <brk id="5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6"/>
  <sheetViews>
    <sheetView view="pageBreakPreview" zoomScaleNormal="120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44.00390625" style="0" customWidth="1"/>
    <col min="2" max="2" width="11.28125" style="186" customWidth="1"/>
    <col min="3" max="3" width="10.7109375" style="0" customWidth="1"/>
    <col min="4" max="4" width="12.28125" style="0" customWidth="1"/>
    <col min="5" max="5" width="11.8515625" style="0" customWidth="1"/>
    <col min="6" max="7" width="10.7109375" style="0" customWidth="1"/>
    <col min="8" max="8" width="12.00390625" style="0" customWidth="1"/>
    <col min="9" max="9" width="11.421875" style="0" customWidth="1"/>
    <col min="10" max="12" width="10.7109375" style="0" customWidth="1"/>
    <col min="13" max="13" width="13.140625" style="0" hidden="1" customWidth="1"/>
    <col min="14" max="14" width="9.7109375" style="0" customWidth="1"/>
  </cols>
  <sheetData>
    <row r="1" spans="1:13" s="229" customFormat="1" ht="15.75">
      <c r="A1" s="4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5.75">
      <c r="A3" s="875" t="s">
        <v>512</v>
      </c>
      <c r="B3" s="875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2"/>
      <c r="N3" s="872"/>
    </row>
    <row r="4" spans="1:17" ht="15.75">
      <c r="A4" s="875" t="s">
        <v>1017</v>
      </c>
      <c r="B4" s="875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192"/>
      <c r="P4" s="192"/>
      <c r="Q4" s="192"/>
    </row>
    <row r="5" spans="1:17" ht="15.75">
      <c r="A5" s="877" t="s">
        <v>434</v>
      </c>
      <c r="B5" s="877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76"/>
      <c r="N5" s="876"/>
      <c r="O5" s="192"/>
      <c r="P5" s="192"/>
      <c r="Q5" s="192"/>
    </row>
    <row r="6" spans="1:14" ht="12.75">
      <c r="A6" s="878" t="s">
        <v>955</v>
      </c>
      <c r="B6" s="255"/>
      <c r="C6" s="12"/>
      <c r="D6" s="60" t="s">
        <v>473</v>
      </c>
      <c r="E6" s="60" t="s">
        <v>870</v>
      </c>
      <c r="F6" s="60" t="s">
        <v>474</v>
      </c>
      <c r="G6" s="60" t="s">
        <v>475</v>
      </c>
      <c r="H6" s="60" t="s">
        <v>476</v>
      </c>
      <c r="I6" s="188" t="s">
        <v>477</v>
      </c>
      <c r="J6" s="894" t="s">
        <v>633</v>
      </c>
      <c r="K6" s="870"/>
      <c r="L6" s="174" t="s">
        <v>479</v>
      </c>
      <c r="M6" s="860" t="s">
        <v>956</v>
      </c>
      <c r="N6" s="885" t="s">
        <v>1015</v>
      </c>
    </row>
    <row r="7" spans="1:14" ht="12.75">
      <c r="A7" s="868"/>
      <c r="B7" s="256"/>
      <c r="C7" s="21" t="s">
        <v>481</v>
      </c>
      <c r="D7" s="189" t="s">
        <v>482</v>
      </c>
      <c r="E7" s="21" t="s">
        <v>483</v>
      </c>
      <c r="F7" s="21" t="s">
        <v>484</v>
      </c>
      <c r="G7" s="21" t="s">
        <v>485</v>
      </c>
      <c r="H7" s="21" t="s">
        <v>492</v>
      </c>
      <c r="I7" s="22" t="s">
        <v>513</v>
      </c>
      <c r="J7" s="857"/>
      <c r="K7" s="858"/>
      <c r="L7" s="23" t="s">
        <v>490</v>
      </c>
      <c r="M7" s="861"/>
      <c r="N7" s="885"/>
    </row>
    <row r="8" spans="1:14" ht="12.75">
      <c r="A8" s="869"/>
      <c r="B8" s="257"/>
      <c r="C8" s="9" t="s">
        <v>491</v>
      </c>
      <c r="D8" s="190" t="s">
        <v>492</v>
      </c>
      <c r="E8" s="9" t="s">
        <v>493</v>
      </c>
      <c r="F8" s="9" t="s">
        <v>494</v>
      </c>
      <c r="G8" s="9" t="s">
        <v>493</v>
      </c>
      <c r="H8" s="9"/>
      <c r="I8" s="24"/>
      <c r="J8" s="9" t="s">
        <v>923</v>
      </c>
      <c r="K8" s="25" t="s">
        <v>922</v>
      </c>
      <c r="L8" s="25" t="s">
        <v>493</v>
      </c>
      <c r="M8" s="862"/>
      <c r="N8" s="885"/>
    </row>
    <row r="9" spans="1:14" ht="12.75">
      <c r="A9" s="10" t="s">
        <v>440</v>
      </c>
      <c r="B9" s="258"/>
      <c r="C9" s="19" t="s">
        <v>441</v>
      </c>
      <c r="D9" s="10" t="s">
        <v>442</v>
      </c>
      <c r="E9" s="20" t="s">
        <v>443</v>
      </c>
      <c r="F9" s="10" t="s">
        <v>444</v>
      </c>
      <c r="G9" s="20" t="s">
        <v>445</v>
      </c>
      <c r="H9" s="10" t="s">
        <v>447</v>
      </c>
      <c r="I9" s="10" t="s">
        <v>448</v>
      </c>
      <c r="J9" s="888" t="s">
        <v>449</v>
      </c>
      <c r="K9" s="866"/>
      <c r="L9" s="10" t="s">
        <v>450</v>
      </c>
      <c r="M9" s="10" t="s">
        <v>451</v>
      </c>
      <c r="N9" s="351" t="s">
        <v>451</v>
      </c>
    </row>
    <row r="10" spans="1:14" ht="12.75">
      <c r="A10" s="355" t="s">
        <v>1036</v>
      </c>
      <c r="B10" s="272" t="s">
        <v>996</v>
      </c>
      <c r="C10" s="7"/>
      <c r="D10" s="29"/>
      <c r="E10" s="7"/>
      <c r="F10" s="29"/>
      <c r="G10" s="7"/>
      <c r="H10" s="29"/>
      <c r="I10" s="7"/>
      <c r="J10" s="29"/>
      <c r="K10" s="7"/>
      <c r="L10" s="7"/>
      <c r="M10" s="29"/>
      <c r="N10" s="339"/>
    </row>
    <row r="11" spans="1:14" ht="12.75">
      <c r="A11" s="194" t="s">
        <v>527</v>
      </c>
      <c r="B11" s="273"/>
      <c r="C11" s="197">
        <f aca="true" t="shared" si="0" ref="C11:J11">SUM(C16,C21,C26)</f>
        <v>189127</v>
      </c>
      <c r="D11" s="354">
        <f t="shared" si="0"/>
        <v>167428</v>
      </c>
      <c r="E11" s="197">
        <f t="shared" si="0"/>
        <v>21699</v>
      </c>
      <c r="F11" s="354">
        <f t="shared" si="0"/>
        <v>0</v>
      </c>
      <c r="G11" s="197">
        <f t="shared" si="0"/>
        <v>0</v>
      </c>
      <c r="H11" s="354">
        <f t="shared" si="0"/>
        <v>0</v>
      </c>
      <c r="I11" s="197">
        <f t="shared" si="0"/>
        <v>0</v>
      </c>
      <c r="J11" s="354">
        <f t="shared" si="0"/>
        <v>0</v>
      </c>
      <c r="K11" s="197"/>
      <c r="L11" s="197">
        <f>SUM(L16,L21,L26)</f>
        <v>0</v>
      </c>
      <c r="M11" s="354">
        <f>SUM(M16,M21,M26)</f>
        <v>0</v>
      </c>
      <c r="N11" s="340"/>
    </row>
    <row r="12" spans="1:14" ht="12.75">
      <c r="A12" s="194" t="s">
        <v>1039</v>
      </c>
      <c r="B12" s="273"/>
      <c r="C12" s="197">
        <f>SUM(D12:L12)</f>
        <v>218802</v>
      </c>
      <c r="D12" s="354">
        <v>184859</v>
      </c>
      <c r="E12" s="197">
        <v>25681</v>
      </c>
      <c r="F12" s="354">
        <v>0</v>
      </c>
      <c r="G12" s="197">
        <v>0</v>
      </c>
      <c r="H12" s="354">
        <v>0</v>
      </c>
      <c r="I12" s="197">
        <v>9</v>
      </c>
      <c r="J12" s="354">
        <v>0</v>
      </c>
      <c r="K12" s="197">
        <v>5177</v>
      </c>
      <c r="L12" s="197">
        <v>3076</v>
      </c>
      <c r="M12" s="377" t="e">
        <f>SUM(M17,M22,M27)</f>
        <v>#REF!</v>
      </c>
      <c r="N12" s="378"/>
    </row>
    <row r="13" spans="1:16" ht="12.75">
      <c r="A13" s="194" t="s">
        <v>1009</v>
      </c>
      <c r="B13" s="273"/>
      <c r="C13" s="197">
        <f>SUM(D13:N13)</f>
        <v>213932</v>
      </c>
      <c r="D13" s="354">
        <f>D$18+D$23+D$28</f>
        <v>184859</v>
      </c>
      <c r="E13" s="354">
        <f aca="true" t="shared" si="1" ref="E13:N13">E$18+E$23+E$28</f>
        <v>24136</v>
      </c>
      <c r="F13" s="354">
        <f t="shared" si="1"/>
        <v>0</v>
      </c>
      <c r="G13" s="354">
        <f t="shared" si="1"/>
        <v>0</v>
      </c>
      <c r="H13" s="354">
        <f t="shared" si="1"/>
        <v>0</v>
      </c>
      <c r="I13" s="354">
        <f t="shared" si="1"/>
        <v>10</v>
      </c>
      <c r="J13" s="354">
        <f t="shared" si="1"/>
        <v>0</v>
      </c>
      <c r="K13" s="354">
        <f t="shared" si="1"/>
        <v>5177</v>
      </c>
      <c r="L13" s="354">
        <f t="shared" si="1"/>
        <v>3076</v>
      </c>
      <c r="M13" s="354">
        <f t="shared" si="1"/>
        <v>0</v>
      </c>
      <c r="N13" s="197">
        <f t="shared" si="1"/>
        <v>-3326</v>
      </c>
      <c r="P13" s="79"/>
    </row>
    <row r="14" spans="1:14" ht="12.75">
      <c r="A14" s="195" t="s">
        <v>1010</v>
      </c>
      <c r="B14" s="323"/>
      <c r="C14" s="375">
        <f>(C$13/C$12)*100</f>
        <v>97.77424337985941</v>
      </c>
      <c r="D14" s="376">
        <f aca="true" t="shared" si="2" ref="D14:M14">(D$13/D$12)*100</f>
        <v>100</v>
      </c>
      <c r="E14" s="375">
        <f t="shared" si="2"/>
        <v>93.98387913243253</v>
      </c>
      <c r="F14" s="376">
        <v>0</v>
      </c>
      <c r="G14" s="375">
        <v>0</v>
      </c>
      <c r="H14" s="376">
        <v>0</v>
      </c>
      <c r="I14" s="375">
        <f t="shared" si="2"/>
        <v>111.11111111111111</v>
      </c>
      <c r="J14" s="376">
        <v>0</v>
      </c>
      <c r="K14" s="375">
        <f t="shared" si="2"/>
        <v>100</v>
      </c>
      <c r="L14" s="375">
        <f t="shared" si="2"/>
        <v>100</v>
      </c>
      <c r="M14" s="376" t="e">
        <f t="shared" si="2"/>
        <v>#REF!</v>
      </c>
      <c r="N14" s="375">
        <v>0</v>
      </c>
    </row>
    <row r="15" spans="1:14" ht="12.75">
      <c r="A15" s="28" t="s">
        <v>795</v>
      </c>
      <c r="B15" s="40"/>
      <c r="C15" s="13"/>
      <c r="D15" s="40"/>
      <c r="E15" s="13"/>
      <c r="F15" s="40"/>
      <c r="G15" s="13"/>
      <c r="H15" s="40"/>
      <c r="I15" s="13"/>
      <c r="J15" s="40"/>
      <c r="K15" s="13"/>
      <c r="L15" s="13"/>
      <c r="M15" s="40"/>
      <c r="N15" s="383"/>
    </row>
    <row r="16" spans="1:14" ht="12.75">
      <c r="A16" s="194" t="s">
        <v>527</v>
      </c>
      <c r="B16" s="273"/>
      <c r="C16" s="101">
        <f>SUM(D16,E16,F16,G16,H16,I16,L16)</f>
        <v>82196</v>
      </c>
      <c r="D16" s="144">
        <v>72084</v>
      </c>
      <c r="E16" s="101">
        <v>10112</v>
      </c>
      <c r="F16" s="144">
        <v>0</v>
      </c>
      <c r="G16" s="101">
        <v>0</v>
      </c>
      <c r="H16" s="144">
        <v>0</v>
      </c>
      <c r="I16" s="101">
        <v>0</v>
      </c>
      <c r="J16" s="144">
        <v>0</v>
      </c>
      <c r="K16" s="101"/>
      <c r="L16" s="101">
        <v>0</v>
      </c>
      <c r="M16" s="144">
        <v>0</v>
      </c>
      <c r="N16" s="378"/>
    </row>
    <row r="17" spans="1:14" ht="12.75">
      <c r="A17" s="194" t="s">
        <v>1039</v>
      </c>
      <c r="B17" s="273"/>
      <c r="C17" s="352">
        <f>SUM(D17:L17)</f>
        <v>89118</v>
      </c>
      <c r="D17" s="353">
        <v>77037</v>
      </c>
      <c r="E17" s="352">
        <v>11056</v>
      </c>
      <c r="F17" s="353">
        <v>0</v>
      </c>
      <c r="G17" s="352">
        <v>0</v>
      </c>
      <c r="H17" s="353">
        <v>0</v>
      </c>
      <c r="I17" s="352">
        <v>0</v>
      </c>
      <c r="J17" s="353">
        <v>0</v>
      </c>
      <c r="K17" s="352">
        <v>0</v>
      </c>
      <c r="L17" s="352">
        <v>1025</v>
      </c>
      <c r="M17" s="379" t="e">
        <f>SUM(#REF!,#REF!)</f>
        <v>#REF!</v>
      </c>
      <c r="N17" s="378"/>
    </row>
    <row r="18" spans="1:14" ht="12.75">
      <c r="A18" s="194" t="s">
        <v>1009</v>
      </c>
      <c r="B18" s="220"/>
      <c r="C18" s="352">
        <f>SUM(D18:L18)</f>
        <v>87573</v>
      </c>
      <c r="D18" s="354">
        <v>77037</v>
      </c>
      <c r="E18" s="197">
        <v>9511</v>
      </c>
      <c r="F18" s="354">
        <v>0</v>
      </c>
      <c r="G18" s="197">
        <v>0</v>
      </c>
      <c r="H18" s="354">
        <v>0</v>
      </c>
      <c r="I18" s="197">
        <v>0</v>
      </c>
      <c r="J18" s="354">
        <v>0</v>
      </c>
      <c r="K18" s="197">
        <v>0</v>
      </c>
      <c r="L18" s="354">
        <v>1025</v>
      </c>
      <c r="M18" s="354"/>
      <c r="N18" s="378">
        <v>0</v>
      </c>
    </row>
    <row r="19" spans="1:14" ht="12.75">
      <c r="A19" s="194" t="s">
        <v>1010</v>
      </c>
      <c r="B19" s="220"/>
      <c r="C19" s="364">
        <f>(C$18/C$17)*100</f>
        <v>98.2663434996297</v>
      </c>
      <c r="D19" s="365">
        <f>(D$18/D$17)*100</f>
        <v>100</v>
      </c>
      <c r="E19" s="364">
        <f>(E$18/E$17)*100</f>
        <v>86.02568740955138</v>
      </c>
      <c r="F19" s="365">
        <v>0</v>
      </c>
      <c r="G19" s="364">
        <v>0</v>
      </c>
      <c r="H19" s="365">
        <v>0</v>
      </c>
      <c r="I19" s="364">
        <v>0</v>
      </c>
      <c r="J19" s="365">
        <v>0</v>
      </c>
      <c r="K19" s="364">
        <v>0</v>
      </c>
      <c r="L19" s="364">
        <f>(L$18/L$17)*100</f>
        <v>100</v>
      </c>
      <c r="M19" s="365" t="e">
        <f>(M$18/M$17)*100</f>
        <v>#REF!</v>
      </c>
      <c r="N19" s="364">
        <v>0</v>
      </c>
    </row>
    <row r="20" spans="1:14" ht="12.75">
      <c r="A20" s="15" t="s">
        <v>804</v>
      </c>
      <c r="B20" s="26"/>
      <c r="C20" s="130"/>
      <c r="D20" s="133"/>
      <c r="E20" s="130"/>
      <c r="F20" s="133"/>
      <c r="G20" s="130"/>
      <c r="H20" s="133"/>
      <c r="I20" s="130"/>
      <c r="J20" s="133"/>
      <c r="K20" s="130"/>
      <c r="L20" s="130"/>
      <c r="M20" s="133"/>
      <c r="N20" s="383"/>
    </row>
    <row r="21" spans="1:14" ht="12.75">
      <c r="A21" s="194" t="s">
        <v>527</v>
      </c>
      <c r="B21" s="273"/>
      <c r="C21" s="101">
        <f>SUM(D21,E21,F21,G21,H21,I21,L21)</f>
        <v>69067</v>
      </c>
      <c r="D21" s="144">
        <v>61526</v>
      </c>
      <c r="E21" s="101">
        <v>7541</v>
      </c>
      <c r="F21" s="144">
        <v>0</v>
      </c>
      <c r="G21" s="101">
        <v>0</v>
      </c>
      <c r="H21" s="144">
        <v>0</v>
      </c>
      <c r="I21" s="101">
        <v>0</v>
      </c>
      <c r="J21" s="144">
        <v>0</v>
      </c>
      <c r="K21" s="101"/>
      <c r="L21" s="101">
        <v>0</v>
      </c>
      <c r="M21" s="144">
        <v>0</v>
      </c>
      <c r="N21" s="378"/>
    </row>
    <row r="22" spans="1:14" ht="12.75">
      <c r="A22" s="194" t="s">
        <v>1039</v>
      </c>
      <c r="B22" s="273"/>
      <c r="C22" s="352">
        <f>SUM(D22:L22)</f>
        <v>83948</v>
      </c>
      <c r="D22" s="353">
        <v>68819</v>
      </c>
      <c r="E22" s="352">
        <v>9211</v>
      </c>
      <c r="F22" s="353">
        <v>0</v>
      </c>
      <c r="G22" s="352">
        <v>0</v>
      </c>
      <c r="H22" s="353">
        <v>0</v>
      </c>
      <c r="I22" s="352">
        <v>9</v>
      </c>
      <c r="J22" s="353">
        <v>0</v>
      </c>
      <c r="K22" s="352">
        <v>4884</v>
      </c>
      <c r="L22" s="353">
        <v>1025</v>
      </c>
      <c r="M22" s="379" t="e">
        <f>SUM(#REF!,#REF!)</f>
        <v>#REF!</v>
      </c>
      <c r="N22" s="378"/>
    </row>
    <row r="23" spans="1:14" ht="12.75">
      <c r="A23" s="194" t="s">
        <v>1009</v>
      </c>
      <c r="B23" s="220"/>
      <c r="C23" s="352">
        <f>SUM(D23:N23)</f>
        <v>80623</v>
      </c>
      <c r="D23" s="354">
        <v>68819</v>
      </c>
      <c r="E23" s="197">
        <v>9211</v>
      </c>
      <c r="F23" s="354">
        <v>0</v>
      </c>
      <c r="G23" s="197">
        <v>0</v>
      </c>
      <c r="H23" s="354">
        <v>0</v>
      </c>
      <c r="I23" s="197">
        <v>10</v>
      </c>
      <c r="J23" s="354">
        <v>0</v>
      </c>
      <c r="K23" s="197">
        <v>4884</v>
      </c>
      <c r="L23" s="354">
        <v>1025</v>
      </c>
      <c r="M23" s="354"/>
      <c r="N23" s="378">
        <v>-3326</v>
      </c>
    </row>
    <row r="24" spans="1:14" ht="12.75">
      <c r="A24" s="195" t="s">
        <v>1010</v>
      </c>
      <c r="B24" s="389"/>
      <c r="C24" s="390">
        <f>(C$23/C$22)*100</f>
        <v>96.03921475198932</v>
      </c>
      <c r="D24" s="391">
        <f aca="true" t="shared" si="3" ref="D24:M24">(D$23/D$22)*100</f>
        <v>100</v>
      </c>
      <c r="E24" s="390">
        <f t="shared" si="3"/>
        <v>100</v>
      </c>
      <c r="F24" s="391">
        <v>0</v>
      </c>
      <c r="G24" s="390">
        <v>0</v>
      </c>
      <c r="H24" s="391">
        <v>0</v>
      </c>
      <c r="I24" s="390">
        <f t="shared" si="3"/>
        <v>111.11111111111111</v>
      </c>
      <c r="J24" s="391">
        <v>0</v>
      </c>
      <c r="K24" s="390">
        <f t="shared" si="3"/>
        <v>100</v>
      </c>
      <c r="L24" s="390">
        <f t="shared" si="3"/>
        <v>100</v>
      </c>
      <c r="M24" s="391" t="e">
        <f t="shared" si="3"/>
        <v>#REF!</v>
      </c>
      <c r="N24" s="390">
        <v>0</v>
      </c>
    </row>
    <row r="25" spans="1:14" ht="12.75">
      <c r="A25" s="70" t="s">
        <v>1037</v>
      </c>
      <c r="B25" s="247"/>
      <c r="C25" s="101"/>
      <c r="D25" s="144"/>
      <c r="E25" s="101"/>
      <c r="F25" s="144"/>
      <c r="G25" s="101"/>
      <c r="H25" s="144"/>
      <c r="I25" s="101"/>
      <c r="J25" s="144"/>
      <c r="K25" s="101"/>
      <c r="L25" s="101"/>
      <c r="M25" s="144"/>
      <c r="N25" s="378"/>
    </row>
    <row r="26" spans="1:14" ht="12.75">
      <c r="A26" s="194" t="s">
        <v>527</v>
      </c>
      <c r="B26" s="273"/>
      <c r="C26" s="101">
        <f>SUM(D26,E26,F26,G26,H26,I26,L26)</f>
        <v>37864</v>
      </c>
      <c r="D26" s="144">
        <v>33818</v>
      </c>
      <c r="E26" s="101">
        <v>4046</v>
      </c>
      <c r="F26" s="144">
        <v>0</v>
      </c>
      <c r="G26" s="101">
        <v>0</v>
      </c>
      <c r="H26" s="144">
        <v>0</v>
      </c>
      <c r="I26" s="101">
        <v>0</v>
      </c>
      <c r="J26" s="144">
        <v>0</v>
      </c>
      <c r="K26" s="101"/>
      <c r="L26" s="101">
        <v>0</v>
      </c>
      <c r="M26" s="144">
        <v>0</v>
      </c>
      <c r="N26" s="378"/>
    </row>
    <row r="27" spans="1:14" ht="12.75">
      <c r="A27" s="194" t="s">
        <v>1039</v>
      </c>
      <c r="B27" s="273"/>
      <c r="C27" s="352">
        <f>SUM(D27:L27)</f>
        <v>45736</v>
      </c>
      <c r="D27" s="353">
        <v>39003</v>
      </c>
      <c r="E27" s="352">
        <v>5414</v>
      </c>
      <c r="F27" s="353">
        <v>0</v>
      </c>
      <c r="G27" s="352">
        <v>0</v>
      </c>
      <c r="H27" s="353">
        <v>0</v>
      </c>
      <c r="I27" s="352">
        <v>0</v>
      </c>
      <c r="J27" s="353">
        <v>0</v>
      </c>
      <c r="K27" s="352">
        <v>293</v>
      </c>
      <c r="L27" s="353">
        <v>1026</v>
      </c>
      <c r="M27" s="379" t="e">
        <f>SUM(#REF!,#REF!)</f>
        <v>#REF!</v>
      </c>
      <c r="N27" s="378"/>
    </row>
    <row r="28" spans="1:14" ht="12.75">
      <c r="A28" s="194" t="s">
        <v>1009</v>
      </c>
      <c r="B28" s="220"/>
      <c r="C28" s="352">
        <f>SUM(D28:L28)</f>
        <v>45736</v>
      </c>
      <c r="D28" s="354">
        <v>39003</v>
      </c>
      <c r="E28" s="197">
        <v>5414</v>
      </c>
      <c r="F28" s="354">
        <v>0</v>
      </c>
      <c r="G28" s="197">
        <v>0</v>
      </c>
      <c r="H28" s="354">
        <v>0</v>
      </c>
      <c r="I28" s="197">
        <v>0</v>
      </c>
      <c r="J28" s="354">
        <v>0</v>
      </c>
      <c r="K28" s="197">
        <v>293</v>
      </c>
      <c r="L28" s="354">
        <v>1026</v>
      </c>
      <c r="M28" s="354"/>
      <c r="N28" s="378">
        <v>0</v>
      </c>
    </row>
    <row r="29" spans="1:14" ht="12.75">
      <c r="A29" s="194" t="s">
        <v>1010</v>
      </c>
      <c r="B29" s="220"/>
      <c r="C29" s="364">
        <f>(C$28/C$27)*100</f>
        <v>100</v>
      </c>
      <c r="D29" s="365">
        <f aca="true" t="shared" si="4" ref="D29:M29">(D$28/D$27)*100</f>
        <v>100</v>
      </c>
      <c r="E29" s="364">
        <f t="shared" si="4"/>
        <v>100</v>
      </c>
      <c r="F29" s="365">
        <v>0</v>
      </c>
      <c r="G29" s="364">
        <v>0</v>
      </c>
      <c r="H29" s="365">
        <v>0</v>
      </c>
      <c r="I29" s="364">
        <v>0</v>
      </c>
      <c r="J29" s="365">
        <v>0</v>
      </c>
      <c r="K29" s="364">
        <f t="shared" si="4"/>
        <v>100</v>
      </c>
      <c r="L29" s="364">
        <f t="shared" si="4"/>
        <v>100</v>
      </c>
      <c r="M29" s="365" t="e">
        <f t="shared" si="4"/>
        <v>#REF!</v>
      </c>
      <c r="N29" s="750">
        <v>0</v>
      </c>
    </row>
    <row r="30" spans="1:14" ht="12.75">
      <c r="A30" s="67" t="s">
        <v>905</v>
      </c>
      <c r="B30" s="274" t="s">
        <v>996</v>
      </c>
      <c r="C30" s="130"/>
      <c r="D30" s="380"/>
      <c r="E30" s="147"/>
      <c r="F30" s="380"/>
      <c r="G30" s="147"/>
      <c r="H30" s="380"/>
      <c r="I30" s="147"/>
      <c r="J30" s="380"/>
      <c r="K30" s="147"/>
      <c r="L30" s="147"/>
      <c r="M30" s="380"/>
      <c r="N30" s="383"/>
    </row>
    <row r="31" spans="1:14" ht="12.75">
      <c r="A31" s="194" t="s">
        <v>527</v>
      </c>
      <c r="B31" s="273"/>
      <c r="C31" s="101">
        <f>SUM(D31,E31,F31,G31,H31,I31,L31)</f>
        <v>23756</v>
      </c>
      <c r="D31" s="297">
        <v>23106</v>
      </c>
      <c r="E31" s="149">
        <v>650</v>
      </c>
      <c r="F31" s="297">
        <v>0</v>
      </c>
      <c r="G31" s="149">
        <v>0</v>
      </c>
      <c r="H31" s="297">
        <v>0</v>
      </c>
      <c r="I31" s="149">
        <v>0</v>
      </c>
      <c r="J31" s="297">
        <v>0</v>
      </c>
      <c r="K31" s="149"/>
      <c r="L31" s="149">
        <v>0</v>
      </c>
      <c r="M31" s="297">
        <v>0</v>
      </c>
      <c r="N31" s="378"/>
    </row>
    <row r="32" spans="1:14" ht="12.75">
      <c r="A32" s="194" t="s">
        <v>1039</v>
      </c>
      <c r="B32" s="273"/>
      <c r="C32" s="352">
        <f>SUM(D32:L32)</f>
        <v>28874</v>
      </c>
      <c r="D32" s="353">
        <v>19826</v>
      </c>
      <c r="E32" s="352">
        <v>650</v>
      </c>
      <c r="F32" s="353">
        <v>0</v>
      </c>
      <c r="G32" s="352">
        <v>0</v>
      </c>
      <c r="H32" s="353">
        <v>0</v>
      </c>
      <c r="I32" s="352">
        <v>486</v>
      </c>
      <c r="J32" s="353">
        <v>0</v>
      </c>
      <c r="K32" s="352">
        <v>7708</v>
      </c>
      <c r="L32" s="352">
        <v>204</v>
      </c>
      <c r="M32" s="379" t="e">
        <f>SUM(#REF!,#REF!)</f>
        <v>#REF!</v>
      </c>
      <c r="N32" s="378"/>
    </row>
    <row r="33" spans="1:14" ht="12.75">
      <c r="A33" s="194" t="s">
        <v>1009</v>
      </c>
      <c r="B33" s="220"/>
      <c r="C33" s="352">
        <f>SUM(D33:L33)</f>
        <v>29029</v>
      </c>
      <c r="D33" s="354">
        <v>19826</v>
      </c>
      <c r="E33" s="197">
        <v>805</v>
      </c>
      <c r="F33" s="354">
        <v>0</v>
      </c>
      <c r="G33" s="197">
        <v>0</v>
      </c>
      <c r="H33" s="354">
        <v>0</v>
      </c>
      <c r="I33" s="197">
        <v>486</v>
      </c>
      <c r="J33" s="354">
        <v>0</v>
      </c>
      <c r="K33" s="197">
        <v>7708</v>
      </c>
      <c r="L33" s="354">
        <v>204</v>
      </c>
      <c r="M33" s="354"/>
      <c r="N33" s="378">
        <v>0</v>
      </c>
    </row>
    <row r="34" spans="1:14" ht="12.75">
      <c r="A34" s="194" t="s">
        <v>1010</v>
      </c>
      <c r="B34" s="220"/>
      <c r="C34" s="364">
        <f>(C$33/C$32)*100</f>
        <v>100.53681512779664</v>
      </c>
      <c r="D34" s="365">
        <f aca="true" t="shared" si="5" ref="D34:M34">(D$33/D$32)*100</f>
        <v>100</v>
      </c>
      <c r="E34" s="364">
        <f t="shared" si="5"/>
        <v>123.84615384615385</v>
      </c>
      <c r="F34" s="365">
        <v>0</v>
      </c>
      <c r="G34" s="364">
        <v>0</v>
      </c>
      <c r="H34" s="365">
        <v>0</v>
      </c>
      <c r="I34" s="364">
        <f t="shared" si="5"/>
        <v>100</v>
      </c>
      <c r="J34" s="365">
        <v>0</v>
      </c>
      <c r="K34" s="364">
        <f t="shared" si="5"/>
        <v>100</v>
      </c>
      <c r="L34" s="364">
        <f t="shared" si="5"/>
        <v>100</v>
      </c>
      <c r="M34" s="365" t="e">
        <f t="shared" si="5"/>
        <v>#REF!</v>
      </c>
      <c r="N34" s="390">
        <v>0</v>
      </c>
    </row>
    <row r="35" spans="1:14" ht="12.75">
      <c r="A35" s="15" t="s">
        <v>957</v>
      </c>
      <c r="B35" s="26"/>
      <c r="C35" s="130"/>
      <c r="D35" s="133"/>
      <c r="E35" s="130"/>
      <c r="F35" s="133"/>
      <c r="G35" s="130"/>
      <c r="H35" s="133"/>
      <c r="I35" s="130"/>
      <c r="J35" s="133"/>
      <c r="K35" s="130"/>
      <c r="L35" s="130"/>
      <c r="M35" s="133"/>
      <c r="N35" s="751"/>
    </row>
    <row r="36" spans="1:14" ht="12.75">
      <c r="A36" s="194" t="s">
        <v>527</v>
      </c>
      <c r="B36" s="275" t="s">
        <v>998</v>
      </c>
      <c r="C36" s="101">
        <f>C41+C46</f>
        <v>135093</v>
      </c>
      <c r="D36" s="144">
        <f>SUM(D41,D46)</f>
        <v>57449</v>
      </c>
      <c r="E36" s="101">
        <v>77644</v>
      </c>
      <c r="F36" s="354">
        <v>0</v>
      </c>
      <c r="G36" s="197">
        <v>0</v>
      </c>
      <c r="H36" s="354">
        <v>0</v>
      </c>
      <c r="I36" s="197">
        <v>0</v>
      </c>
      <c r="J36" s="354">
        <v>0</v>
      </c>
      <c r="K36" s="101"/>
      <c r="L36" s="101">
        <v>0</v>
      </c>
      <c r="M36" s="144"/>
      <c r="N36" s="378"/>
    </row>
    <row r="37" spans="1:14" ht="12.75">
      <c r="A37" s="194" t="s">
        <v>1039</v>
      </c>
      <c r="B37" s="220"/>
      <c r="C37" s="101">
        <f>SUM(C42,C47)</f>
        <v>143750</v>
      </c>
      <c r="D37" s="144">
        <f>D$42+D$47</f>
        <v>58233</v>
      </c>
      <c r="E37" s="101">
        <f aca="true" t="shared" si="6" ref="E37:L37">E$42+E$47</f>
        <v>81907</v>
      </c>
      <c r="F37" s="144">
        <f t="shared" si="6"/>
        <v>0</v>
      </c>
      <c r="G37" s="101">
        <f t="shared" si="6"/>
        <v>37</v>
      </c>
      <c r="H37" s="144">
        <f t="shared" si="6"/>
        <v>0</v>
      </c>
      <c r="I37" s="101">
        <f t="shared" si="6"/>
        <v>0</v>
      </c>
      <c r="J37" s="144">
        <f t="shared" si="6"/>
        <v>0</v>
      </c>
      <c r="K37" s="101">
        <f t="shared" si="6"/>
        <v>0</v>
      </c>
      <c r="L37" s="101">
        <f t="shared" si="6"/>
        <v>3573</v>
      </c>
      <c r="M37" s="287" t="e">
        <f>SUM(M42,M47)</f>
        <v>#REF!</v>
      </c>
      <c r="N37" s="378"/>
    </row>
    <row r="38" spans="1:14" ht="12.75">
      <c r="A38" s="194" t="s">
        <v>1009</v>
      </c>
      <c r="B38" s="220"/>
      <c r="C38" s="101">
        <f>SUM(D38:L38)</f>
        <v>143751</v>
      </c>
      <c r="D38" s="354">
        <f>D$43+D$48</f>
        <v>58233</v>
      </c>
      <c r="E38" s="354">
        <f aca="true" t="shared" si="7" ref="E38:N38">E$43+E$48</f>
        <v>81908</v>
      </c>
      <c r="F38" s="354">
        <f t="shared" si="7"/>
        <v>0</v>
      </c>
      <c r="G38" s="354">
        <f t="shared" si="7"/>
        <v>37</v>
      </c>
      <c r="H38" s="354">
        <f t="shared" si="7"/>
        <v>0</v>
      </c>
      <c r="I38" s="354">
        <f t="shared" si="7"/>
        <v>0</v>
      </c>
      <c r="J38" s="354">
        <f t="shared" si="7"/>
        <v>0</v>
      </c>
      <c r="K38" s="354">
        <f t="shared" si="7"/>
        <v>0</v>
      </c>
      <c r="L38" s="354">
        <f t="shared" si="7"/>
        <v>3573</v>
      </c>
      <c r="M38" s="354">
        <f t="shared" si="7"/>
        <v>0</v>
      </c>
      <c r="N38" s="197">
        <f t="shared" si="7"/>
        <v>0</v>
      </c>
    </row>
    <row r="39" spans="1:14" ht="12.75">
      <c r="A39" s="194" t="s">
        <v>1010</v>
      </c>
      <c r="B39" s="220"/>
      <c r="C39" s="292">
        <f>(C$38/C$37)*100</f>
        <v>100.0006956521739</v>
      </c>
      <c r="D39" s="359">
        <f aca="true" t="shared" si="8" ref="D39:M39">(D$38/D$37)*100</f>
        <v>100</v>
      </c>
      <c r="E39" s="292">
        <f t="shared" si="8"/>
        <v>100.00122089687085</v>
      </c>
      <c r="F39" s="359">
        <v>0</v>
      </c>
      <c r="G39" s="292">
        <f t="shared" si="8"/>
        <v>100</v>
      </c>
      <c r="H39" s="359">
        <v>0</v>
      </c>
      <c r="I39" s="292">
        <v>0</v>
      </c>
      <c r="J39" s="359">
        <v>0</v>
      </c>
      <c r="K39" s="292">
        <v>0</v>
      </c>
      <c r="L39" s="292">
        <f t="shared" si="8"/>
        <v>100</v>
      </c>
      <c r="M39" s="359" t="e">
        <f t="shared" si="8"/>
        <v>#REF!</v>
      </c>
      <c r="N39" s="292">
        <v>0</v>
      </c>
    </row>
    <row r="40" spans="1:14" ht="12.75">
      <c r="A40" s="67" t="s">
        <v>649</v>
      </c>
      <c r="B40" s="26"/>
      <c r="C40" s="130"/>
      <c r="D40" s="133"/>
      <c r="E40" s="130"/>
      <c r="F40" s="133"/>
      <c r="G40" s="130"/>
      <c r="H40" s="133"/>
      <c r="I40" s="130"/>
      <c r="J40" s="133"/>
      <c r="K40" s="130"/>
      <c r="L40" s="130"/>
      <c r="M40" s="133"/>
      <c r="N40" s="383"/>
    </row>
    <row r="41" spans="1:14" ht="12.75">
      <c r="A41" s="194" t="s">
        <v>527</v>
      </c>
      <c r="B41" s="276"/>
      <c r="C41" s="101">
        <f>SUM(D41,E41,F41,G41,H41,I41,L41)</f>
        <v>84866</v>
      </c>
      <c r="D41" s="144">
        <v>34860</v>
      </c>
      <c r="E41" s="101">
        <v>50006</v>
      </c>
      <c r="F41" s="144">
        <v>0</v>
      </c>
      <c r="G41" s="101">
        <v>0</v>
      </c>
      <c r="H41" s="144">
        <v>0</v>
      </c>
      <c r="I41" s="101">
        <v>0</v>
      </c>
      <c r="J41" s="144">
        <v>0</v>
      </c>
      <c r="K41" s="101"/>
      <c r="L41" s="101">
        <v>0</v>
      </c>
      <c r="M41" s="144">
        <v>0</v>
      </c>
      <c r="N41" s="378"/>
    </row>
    <row r="42" spans="1:14" ht="12.75">
      <c r="A42" s="194" t="s">
        <v>1039</v>
      </c>
      <c r="B42" s="273"/>
      <c r="C42" s="352">
        <f>SUM(D42:L42)</f>
        <v>90461</v>
      </c>
      <c r="D42" s="353">
        <v>35612</v>
      </c>
      <c r="E42" s="352">
        <v>51588</v>
      </c>
      <c r="F42" s="353">
        <v>0</v>
      </c>
      <c r="G42" s="352">
        <v>37</v>
      </c>
      <c r="H42" s="353">
        <v>0</v>
      </c>
      <c r="I42" s="352">
        <v>0</v>
      </c>
      <c r="J42" s="353">
        <v>0</v>
      </c>
      <c r="K42" s="352">
        <v>0</v>
      </c>
      <c r="L42" s="352">
        <v>3224</v>
      </c>
      <c r="M42" s="379" t="e">
        <f>SUM(#REF!,#REF!)</f>
        <v>#REF!</v>
      </c>
      <c r="N42" s="378"/>
    </row>
    <row r="43" spans="1:14" ht="12.75">
      <c r="A43" s="194" t="s">
        <v>1009</v>
      </c>
      <c r="B43" s="220"/>
      <c r="C43" s="352">
        <f>SUM(D43:L43)</f>
        <v>90461</v>
      </c>
      <c r="D43" s="354">
        <v>35612</v>
      </c>
      <c r="E43" s="197">
        <v>51588</v>
      </c>
      <c r="F43" s="354">
        <v>0</v>
      </c>
      <c r="G43" s="197">
        <v>37</v>
      </c>
      <c r="H43" s="354">
        <v>0</v>
      </c>
      <c r="I43" s="197">
        <v>0</v>
      </c>
      <c r="J43" s="354">
        <v>0</v>
      </c>
      <c r="K43" s="197">
        <v>0</v>
      </c>
      <c r="L43" s="354">
        <v>3224</v>
      </c>
      <c r="M43" s="354"/>
      <c r="N43" s="378">
        <v>0</v>
      </c>
    </row>
    <row r="44" spans="1:14" ht="12.75">
      <c r="A44" s="195" t="s">
        <v>1010</v>
      </c>
      <c r="B44" s="389"/>
      <c r="C44" s="390">
        <f>(C$43/C$42)*100</f>
        <v>100</v>
      </c>
      <c r="D44" s="391">
        <f aca="true" t="shared" si="9" ref="D44:M44">(D$43/D$42)*100</f>
        <v>100</v>
      </c>
      <c r="E44" s="390">
        <f t="shared" si="9"/>
        <v>100</v>
      </c>
      <c r="F44" s="391">
        <v>0</v>
      </c>
      <c r="G44" s="390">
        <f t="shared" si="9"/>
        <v>100</v>
      </c>
      <c r="H44" s="391">
        <v>0</v>
      </c>
      <c r="I44" s="390">
        <v>0</v>
      </c>
      <c r="J44" s="391">
        <v>0</v>
      </c>
      <c r="K44" s="390">
        <v>0</v>
      </c>
      <c r="L44" s="390">
        <f t="shared" si="9"/>
        <v>100</v>
      </c>
      <c r="M44" s="391" t="e">
        <f t="shared" si="9"/>
        <v>#REF!</v>
      </c>
      <c r="N44" s="390">
        <v>0</v>
      </c>
    </row>
    <row r="45" spans="1:14" ht="12.75">
      <c r="A45" s="70" t="s">
        <v>650</v>
      </c>
      <c r="B45" s="33"/>
      <c r="C45" s="101"/>
      <c r="D45" s="144"/>
      <c r="E45" s="101"/>
      <c r="F45" s="144"/>
      <c r="G45" s="101"/>
      <c r="H45" s="144"/>
      <c r="I45" s="101"/>
      <c r="J45" s="144"/>
      <c r="K45" s="101"/>
      <c r="L45" s="101"/>
      <c r="M45" s="144"/>
      <c r="N45" s="340"/>
    </row>
    <row r="46" spans="1:14" ht="12.75">
      <c r="A46" s="194" t="s">
        <v>527</v>
      </c>
      <c r="B46" s="276"/>
      <c r="C46" s="101">
        <v>50227</v>
      </c>
      <c r="D46" s="144">
        <v>22589</v>
      </c>
      <c r="E46" s="101">
        <v>27638</v>
      </c>
      <c r="F46" s="144">
        <v>0</v>
      </c>
      <c r="G46" s="101">
        <v>0</v>
      </c>
      <c r="H46" s="144">
        <v>0</v>
      </c>
      <c r="I46" s="101">
        <v>0</v>
      </c>
      <c r="J46" s="144">
        <v>0</v>
      </c>
      <c r="K46" s="101"/>
      <c r="L46" s="101">
        <v>0</v>
      </c>
      <c r="M46" s="144">
        <v>0</v>
      </c>
      <c r="N46" s="340"/>
    </row>
    <row r="47" spans="1:14" ht="12.75">
      <c r="A47" s="194" t="s">
        <v>1039</v>
      </c>
      <c r="B47" s="273"/>
      <c r="C47" s="352">
        <f>SUM(D47:L47)</f>
        <v>53289</v>
      </c>
      <c r="D47" s="353">
        <v>22621</v>
      </c>
      <c r="E47" s="352">
        <v>30319</v>
      </c>
      <c r="F47" s="353">
        <v>0</v>
      </c>
      <c r="G47" s="352">
        <v>0</v>
      </c>
      <c r="H47" s="353">
        <v>0</v>
      </c>
      <c r="I47" s="352">
        <v>0</v>
      </c>
      <c r="J47" s="353">
        <v>0</v>
      </c>
      <c r="K47" s="352">
        <v>0</v>
      </c>
      <c r="L47" s="352">
        <v>349</v>
      </c>
      <c r="M47" s="379" t="e">
        <f>SUM(#REF!,#REF!)</f>
        <v>#REF!</v>
      </c>
      <c r="N47" s="378"/>
    </row>
    <row r="48" spans="1:14" ht="12.75">
      <c r="A48" s="194" t="s">
        <v>1009</v>
      </c>
      <c r="B48" s="220"/>
      <c r="C48" s="352">
        <f>SUM(D48:L48)</f>
        <v>53290</v>
      </c>
      <c r="D48" s="354">
        <v>22621</v>
      </c>
      <c r="E48" s="197">
        <v>30320</v>
      </c>
      <c r="F48" s="354">
        <v>0</v>
      </c>
      <c r="G48" s="197">
        <v>0</v>
      </c>
      <c r="H48" s="354">
        <v>0</v>
      </c>
      <c r="I48" s="197">
        <v>0</v>
      </c>
      <c r="J48" s="354">
        <v>0</v>
      </c>
      <c r="K48" s="197">
        <v>0</v>
      </c>
      <c r="L48" s="354">
        <v>349</v>
      </c>
      <c r="M48" s="354"/>
      <c r="N48" s="378">
        <v>0</v>
      </c>
    </row>
    <row r="49" spans="1:14" ht="12.75">
      <c r="A49" s="194" t="s">
        <v>1010</v>
      </c>
      <c r="B49" s="220"/>
      <c r="C49" s="364">
        <f>(C$48/C$47)*100</f>
        <v>100.0018765598904</v>
      </c>
      <c r="D49" s="365">
        <f>(D$48/D$47)*100</f>
        <v>100</v>
      </c>
      <c r="E49" s="364">
        <f>(E$48/E$47)*100</f>
        <v>100.00329826181601</v>
      </c>
      <c r="F49" s="365">
        <v>0</v>
      </c>
      <c r="G49" s="364">
        <v>0</v>
      </c>
      <c r="H49" s="365">
        <v>0</v>
      </c>
      <c r="I49" s="364">
        <v>0</v>
      </c>
      <c r="J49" s="365">
        <v>0</v>
      </c>
      <c r="K49" s="364">
        <v>0</v>
      </c>
      <c r="L49" s="364">
        <f>(L$48/L$47)*100</f>
        <v>100</v>
      </c>
      <c r="M49" s="365" t="e">
        <f>(M$48/M$47)*100</f>
        <v>#REF!</v>
      </c>
      <c r="N49" s="364">
        <v>0</v>
      </c>
    </row>
    <row r="50" spans="1:14" ht="12.75">
      <c r="A50" s="15" t="s">
        <v>906</v>
      </c>
      <c r="B50" s="26" t="s">
        <v>996</v>
      </c>
      <c r="C50" s="130"/>
      <c r="D50" s="380"/>
      <c r="E50" s="147"/>
      <c r="F50" s="380"/>
      <c r="G50" s="147"/>
      <c r="H50" s="380"/>
      <c r="I50" s="147"/>
      <c r="J50" s="380"/>
      <c r="K50" s="147"/>
      <c r="L50" s="147"/>
      <c r="M50" s="380"/>
      <c r="N50" s="339"/>
    </row>
    <row r="51" spans="1:14" ht="12.75">
      <c r="A51" s="194" t="s">
        <v>527</v>
      </c>
      <c r="B51" s="273"/>
      <c r="C51" s="101">
        <f>SUM(D51,E51,F51,G51,H51,I51,L51)</f>
        <v>37288</v>
      </c>
      <c r="D51" s="297">
        <v>31170</v>
      </c>
      <c r="E51" s="149">
        <v>6118</v>
      </c>
      <c r="F51" s="297">
        <v>0</v>
      </c>
      <c r="G51" s="149">
        <v>0</v>
      </c>
      <c r="H51" s="297">
        <v>0</v>
      </c>
      <c r="I51" s="149">
        <v>0</v>
      </c>
      <c r="J51" s="297">
        <v>0</v>
      </c>
      <c r="K51" s="149"/>
      <c r="L51" s="149">
        <v>0</v>
      </c>
      <c r="M51" s="297">
        <v>0</v>
      </c>
      <c r="N51" s="340"/>
    </row>
    <row r="52" spans="1:14" ht="12.75">
      <c r="A52" s="194" t="s">
        <v>1039</v>
      </c>
      <c r="B52" s="273"/>
      <c r="C52" s="352">
        <f>SUM(D52:L52)</f>
        <v>35649</v>
      </c>
      <c r="D52" s="353">
        <v>29948</v>
      </c>
      <c r="E52" s="352">
        <v>5318</v>
      </c>
      <c r="F52" s="353">
        <v>0</v>
      </c>
      <c r="G52" s="352">
        <v>0</v>
      </c>
      <c r="H52" s="353">
        <v>0</v>
      </c>
      <c r="I52" s="352">
        <v>0</v>
      </c>
      <c r="J52" s="353">
        <v>0</v>
      </c>
      <c r="K52" s="352">
        <v>0</v>
      </c>
      <c r="L52" s="352">
        <v>383</v>
      </c>
      <c r="M52" s="379" t="e">
        <f>SUM(#REF!,#REF!)</f>
        <v>#REF!</v>
      </c>
      <c r="N52" s="378"/>
    </row>
    <row r="53" spans="1:14" ht="12.75">
      <c r="A53" s="194" t="s">
        <v>1009</v>
      </c>
      <c r="B53" s="273"/>
      <c r="C53" s="352">
        <f>SUM(D53:L53)</f>
        <v>35733</v>
      </c>
      <c r="D53" s="354">
        <v>29948</v>
      </c>
      <c r="E53" s="197">
        <v>5402</v>
      </c>
      <c r="F53" s="354">
        <v>0</v>
      </c>
      <c r="G53" s="197">
        <v>0</v>
      </c>
      <c r="H53" s="354">
        <v>0</v>
      </c>
      <c r="I53" s="197">
        <v>0</v>
      </c>
      <c r="J53" s="354">
        <v>0</v>
      </c>
      <c r="K53" s="197">
        <v>0</v>
      </c>
      <c r="L53" s="354">
        <v>383</v>
      </c>
      <c r="M53" s="354"/>
      <c r="N53" s="378">
        <v>0</v>
      </c>
    </row>
    <row r="54" spans="1:14" ht="12.75">
      <c r="A54" s="195" t="s">
        <v>1010</v>
      </c>
      <c r="B54" s="323"/>
      <c r="C54" s="390">
        <f>(C$53/C$52)*100</f>
        <v>100.2356307329799</v>
      </c>
      <c r="D54" s="391">
        <f>(D$53/D$52)*100</f>
        <v>100</v>
      </c>
      <c r="E54" s="390">
        <f>(E$53/E$52)*100</f>
        <v>101.57954118089508</v>
      </c>
      <c r="F54" s="391">
        <v>0</v>
      </c>
      <c r="G54" s="390">
        <v>0</v>
      </c>
      <c r="H54" s="391">
        <v>0</v>
      </c>
      <c r="I54" s="390">
        <v>0</v>
      </c>
      <c r="J54" s="391">
        <v>0</v>
      </c>
      <c r="K54" s="390">
        <v>0</v>
      </c>
      <c r="L54" s="390">
        <f>(L$53/L$52)*100</f>
        <v>100</v>
      </c>
      <c r="M54" s="391" t="e">
        <f>(M$53/M$52)*100</f>
        <v>#REF!</v>
      </c>
      <c r="N54" s="390">
        <v>0</v>
      </c>
    </row>
    <row r="55" spans="1:14" ht="12.75">
      <c r="A55" s="28" t="s">
        <v>907</v>
      </c>
      <c r="B55" s="40"/>
      <c r="C55" s="101"/>
      <c r="D55" s="144"/>
      <c r="E55" s="101"/>
      <c r="F55" s="144"/>
      <c r="G55" s="101"/>
      <c r="H55" s="144"/>
      <c r="I55" s="101"/>
      <c r="J55" s="144"/>
      <c r="K55" s="101"/>
      <c r="L55" s="101"/>
      <c r="M55" s="144"/>
      <c r="N55" s="340"/>
    </row>
    <row r="56" spans="1:14" ht="12.75">
      <c r="A56" s="194" t="s">
        <v>527</v>
      </c>
      <c r="B56" s="273"/>
      <c r="C56" s="101">
        <f aca="true" t="shared" si="10" ref="C56:J56">SUM(C61,C70,C75,C80,C85,)</f>
        <v>100855</v>
      </c>
      <c r="D56" s="144">
        <f t="shared" si="10"/>
        <v>51335</v>
      </c>
      <c r="E56" s="101">
        <f t="shared" si="10"/>
        <v>49520</v>
      </c>
      <c r="F56" s="144">
        <f t="shared" si="10"/>
        <v>0</v>
      </c>
      <c r="G56" s="101">
        <f t="shared" si="10"/>
        <v>0</v>
      </c>
      <c r="H56" s="144">
        <f t="shared" si="10"/>
        <v>0</v>
      </c>
      <c r="I56" s="101">
        <f t="shared" si="10"/>
        <v>0</v>
      </c>
      <c r="J56" s="144">
        <f t="shared" si="10"/>
        <v>0</v>
      </c>
      <c r="K56" s="101"/>
      <c r="L56" s="101">
        <f>SUM(L61,L70,L75,L80,L85,)</f>
        <v>0</v>
      </c>
      <c r="M56" s="144">
        <f>SUM(M61,M70,M75,M80,M85,)</f>
        <v>0</v>
      </c>
      <c r="N56" s="340"/>
    </row>
    <row r="57" spans="1:14" ht="12.75">
      <c r="A57" s="194" t="s">
        <v>1039</v>
      </c>
      <c r="B57" s="273"/>
      <c r="C57" s="101">
        <f>SUM(D57:L57)</f>
        <v>102510</v>
      </c>
      <c r="D57" s="144">
        <f>D$66+D$71+D$76+D$81+D$86</f>
        <v>52093</v>
      </c>
      <c r="E57" s="101">
        <f aca="true" t="shared" si="11" ref="E57:L57">E$66+E$71+E$76+E$81+E$86</f>
        <v>49085</v>
      </c>
      <c r="F57" s="144">
        <f t="shared" si="11"/>
        <v>0</v>
      </c>
      <c r="G57" s="101">
        <f t="shared" si="11"/>
        <v>0</v>
      </c>
      <c r="H57" s="144">
        <f t="shared" si="11"/>
        <v>0</v>
      </c>
      <c r="I57" s="101">
        <f t="shared" si="11"/>
        <v>0</v>
      </c>
      <c r="J57" s="144">
        <f t="shared" si="11"/>
        <v>0</v>
      </c>
      <c r="K57" s="101">
        <f t="shared" si="11"/>
        <v>0</v>
      </c>
      <c r="L57" s="144">
        <f t="shared" si="11"/>
        <v>1332</v>
      </c>
      <c r="M57" s="144" t="e">
        <f>SUM(M66,M71,M76,M81,M86)</f>
        <v>#REF!</v>
      </c>
      <c r="N57" s="340"/>
    </row>
    <row r="58" spans="1:14" ht="12.75">
      <c r="A58" s="194" t="s">
        <v>1009</v>
      </c>
      <c r="B58" s="220"/>
      <c r="C58" s="101">
        <f>SUM(D58:L58)</f>
        <v>100062</v>
      </c>
      <c r="D58" s="144">
        <f>D$67+D$72+D$77+D$82+D$87</f>
        <v>52093</v>
      </c>
      <c r="E58" s="101">
        <f aca="true" t="shared" si="12" ref="E58:L58">E$67+E$72+E$77+E$82+E$87</f>
        <v>46637</v>
      </c>
      <c r="F58" s="144">
        <f t="shared" si="12"/>
        <v>0</v>
      </c>
      <c r="G58" s="101">
        <f t="shared" si="12"/>
        <v>0</v>
      </c>
      <c r="H58" s="144">
        <f t="shared" si="12"/>
        <v>0</v>
      </c>
      <c r="I58" s="101">
        <f t="shared" si="12"/>
        <v>0</v>
      </c>
      <c r="J58" s="144">
        <f t="shared" si="12"/>
        <v>0</v>
      </c>
      <c r="K58" s="101">
        <f t="shared" si="12"/>
        <v>0</v>
      </c>
      <c r="L58" s="144">
        <f t="shared" si="12"/>
        <v>1332</v>
      </c>
      <c r="M58" s="144"/>
      <c r="N58" s="340"/>
    </row>
    <row r="59" spans="1:14" ht="12.75">
      <c r="A59" s="194" t="s">
        <v>1010</v>
      </c>
      <c r="B59" s="220"/>
      <c r="C59" s="292">
        <f>(C$58/C$57)*100</f>
        <v>97.61194029850746</v>
      </c>
      <c r="D59" s="359">
        <f>(D$58/D$57)*100</f>
        <v>100</v>
      </c>
      <c r="E59" s="292">
        <f>(E$58/E$57)*100</f>
        <v>95.01273301415911</v>
      </c>
      <c r="F59" s="359">
        <v>0</v>
      </c>
      <c r="G59" s="292">
        <v>0</v>
      </c>
      <c r="H59" s="359">
        <v>0</v>
      </c>
      <c r="I59" s="292">
        <v>0</v>
      </c>
      <c r="J59" s="359">
        <v>0</v>
      </c>
      <c r="K59" s="292">
        <v>0</v>
      </c>
      <c r="L59" s="292">
        <f>(L$58/L$57)*100</f>
        <v>100</v>
      </c>
      <c r="M59" s="359" t="e">
        <f>(M$58/M$57)*100</f>
        <v>#REF!</v>
      </c>
      <c r="N59" s="292">
        <v>0</v>
      </c>
    </row>
    <row r="60" spans="1:14" ht="12.75">
      <c r="A60" s="67" t="s">
        <v>798</v>
      </c>
      <c r="B60" s="274" t="s">
        <v>998</v>
      </c>
      <c r="C60" s="130"/>
      <c r="D60" s="133"/>
      <c r="E60" s="130"/>
      <c r="F60" s="133"/>
      <c r="G60" s="130"/>
      <c r="H60" s="133"/>
      <c r="I60" s="130"/>
      <c r="J60" s="133"/>
      <c r="K60" s="130"/>
      <c r="L60" s="130"/>
      <c r="M60" s="133"/>
      <c r="N60" s="339"/>
    </row>
    <row r="61" spans="1:14" ht="12.75">
      <c r="A61" s="194" t="s">
        <v>527</v>
      </c>
      <c r="B61" s="276"/>
      <c r="C61" s="101">
        <f>SUM(D61,E61,F61,G61,H61,I61,L61)</f>
        <v>46501</v>
      </c>
      <c r="D61" s="144">
        <v>8681</v>
      </c>
      <c r="E61" s="101">
        <v>37820</v>
      </c>
      <c r="F61" s="144">
        <v>0</v>
      </c>
      <c r="G61" s="101">
        <v>0</v>
      </c>
      <c r="H61" s="144">
        <v>0</v>
      </c>
      <c r="I61" s="101">
        <v>0</v>
      </c>
      <c r="J61" s="144">
        <v>0</v>
      </c>
      <c r="K61" s="101"/>
      <c r="L61" s="101">
        <v>0</v>
      </c>
      <c r="M61" s="144">
        <v>0</v>
      </c>
      <c r="N61" s="340"/>
    </row>
    <row r="62" spans="1:14" ht="12.75" hidden="1">
      <c r="A62" s="195" t="s">
        <v>1039</v>
      </c>
      <c r="B62" s="273"/>
      <c r="C62" s="101"/>
      <c r="D62" s="144"/>
      <c r="E62" s="101"/>
      <c r="F62" s="144"/>
      <c r="G62" s="101"/>
      <c r="H62" s="144"/>
      <c r="I62" s="101"/>
      <c r="J62" s="144"/>
      <c r="K62" s="101"/>
      <c r="L62" s="101"/>
      <c r="M62" s="144"/>
      <c r="N62" s="378"/>
    </row>
    <row r="63" spans="1:14" ht="12.75" hidden="1">
      <c r="A63" s="194" t="s">
        <v>1009</v>
      </c>
      <c r="B63" s="273"/>
      <c r="C63" s="101"/>
      <c r="D63" s="144"/>
      <c r="E63" s="101"/>
      <c r="F63" s="144"/>
      <c r="G63" s="101"/>
      <c r="H63" s="144"/>
      <c r="I63" s="101"/>
      <c r="J63" s="144"/>
      <c r="K63" s="101"/>
      <c r="L63" s="101"/>
      <c r="M63" s="144"/>
      <c r="N63" s="378"/>
    </row>
    <row r="64" spans="1:14" ht="12.75" hidden="1">
      <c r="A64" s="194" t="s">
        <v>1010</v>
      </c>
      <c r="B64" s="273"/>
      <c r="C64" s="101"/>
      <c r="D64" s="144"/>
      <c r="E64" s="101"/>
      <c r="F64" s="144"/>
      <c r="G64" s="101"/>
      <c r="H64" s="144"/>
      <c r="I64" s="101"/>
      <c r="J64" s="144"/>
      <c r="K64" s="101"/>
      <c r="L64" s="101"/>
      <c r="M64" s="144"/>
      <c r="N64" s="378"/>
    </row>
    <row r="65" spans="1:14" ht="12.75" hidden="1">
      <c r="A65" s="194"/>
      <c r="B65" s="220"/>
      <c r="C65" s="101"/>
      <c r="D65" s="144"/>
      <c r="E65" s="101"/>
      <c r="F65" s="144"/>
      <c r="G65" s="101"/>
      <c r="H65" s="144"/>
      <c r="I65" s="101"/>
      <c r="J65" s="144"/>
      <c r="K65" s="101"/>
      <c r="L65" s="101"/>
      <c r="M65" s="144"/>
      <c r="N65" s="378"/>
    </row>
    <row r="66" spans="1:14" ht="12.75">
      <c r="A66" s="194" t="s">
        <v>966</v>
      </c>
      <c r="B66" s="273"/>
      <c r="C66" s="352">
        <f>SUM(D66:L66)</f>
        <v>50369</v>
      </c>
      <c r="D66" s="353">
        <v>8544</v>
      </c>
      <c r="E66" s="352">
        <v>40493</v>
      </c>
      <c r="F66" s="353">
        <v>0</v>
      </c>
      <c r="G66" s="352">
        <v>0</v>
      </c>
      <c r="H66" s="353">
        <v>0</v>
      </c>
      <c r="I66" s="352">
        <v>0</v>
      </c>
      <c r="J66" s="353">
        <v>0</v>
      </c>
      <c r="K66" s="352">
        <v>0</v>
      </c>
      <c r="L66" s="353">
        <v>1332</v>
      </c>
      <c r="M66" s="379" t="e">
        <f>SUM(#REF!,#REF!)</f>
        <v>#REF!</v>
      </c>
      <c r="N66" s="378"/>
    </row>
    <row r="67" spans="1:14" ht="12.75">
      <c r="A67" s="194" t="s">
        <v>1009</v>
      </c>
      <c r="B67" s="220"/>
      <c r="C67" s="352">
        <f>SUM(D67:L67)</f>
        <v>50917</v>
      </c>
      <c r="D67" s="354">
        <v>8544</v>
      </c>
      <c r="E67" s="197">
        <v>41041</v>
      </c>
      <c r="F67" s="354">
        <v>0</v>
      </c>
      <c r="G67" s="197">
        <v>0</v>
      </c>
      <c r="H67" s="354">
        <v>0</v>
      </c>
      <c r="I67" s="197">
        <v>0</v>
      </c>
      <c r="J67" s="354">
        <v>0</v>
      </c>
      <c r="K67" s="197">
        <v>0</v>
      </c>
      <c r="L67" s="354">
        <v>1332</v>
      </c>
      <c r="M67" s="354"/>
      <c r="N67" s="378">
        <v>0</v>
      </c>
    </row>
    <row r="68" spans="1:14" ht="12.75">
      <c r="A68" s="195" t="s">
        <v>1010</v>
      </c>
      <c r="B68" s="389"/>
      <c r="C68" s="390">
        <f>(C$67/C$66)*100</f>
        <v>101.0879707756755</v>
      </c>
      <c r="D68" s="391">
        <f>(D$67/D$66)*100</f>
        <v>100</v>
      </c>
      <c r="E68" s="390">
        <f>(E$67/E$66)*100</f>
        <v>101.35332032697009</v>
      </c>
      <c r="F68" s="391">
        <v>0</v>
      </c>
      <c r="G68" s="390">
        <v>0</v>
      </c>
      <c r="H68" s="391">
        <v>0</v>
      </c>
      <c r="I68" s="390">
        <v>0</v>
      </c>
      <c r="J68" s="391">
        <v>0</v>
      </c>
      <c r="K68" s="390">
        <v>0</v>
      </c>
      <c r="L68" s="390">
        <f>(L$67/L$66)*100</f>
        <v>100</v>
      </c>
      <c r="M68" s="391" t="e">
        <f>(M$67/M$66)*100</f>
        <v>#REF!</v>
      </c>
      <c r="N68" s="390">
        <v>0</v>
      </c>
    </row>
    <row r="69" spans="1:14" ht="12.75">
      <c r="A69" s="70" t="s">
        <v>799</v>
      </c>
      <c r="B69" s="178" t="s">
        <v>996</v>
      </c>
      <c r="C69" s="101"/>
      <c r="D69" s="144"/>
      <c r="E69" s="101"/>
      <c r="F69" s="144"/>
      <c r="G69" s="101"/>
      <c r="H69" s="144"/>
      <c r="I69" s="101"/>
      <c r="J69" s="144"/>
      <c r="K69" s="101"/>
      <c r="L69" s="101"/>
      <c r="M69" s="144"/>
      <c r="N69" s="339"/>
    </row>
    <row r="70" spans="1:14" ht="12.75">
      <c r="A70" s="194" t="s">
        <v>527</v>
      </c>
      <c r="B70" s="276"/>
      <c r="C70" s="101">
        <f>SUM(D70,E70,F70,G70,H70,I70,L70)</f>
        <v>16620</v>
      </c>
      <c r="D70" s="144">
        <v>11620</v>
      </c>
      <c r="E70" s="101">
        <v>5000</v>
      </c>
      <c r="F70" s="144">
        <v>0</v>
      </c>
      <c r="G70" s="101">
        <v>0</v>
      </c>
      <c r="H70" s="144">
        <v>0</v>
      </c>
      <c r="I70" s="101">
        <v>0</v>
      </c>
      <c r="J70" s="144">
        <v>0</v>
      </c>
      <c r="K70" s="101"/>
      <c r="L70" s="101">
        <v>0</v>
      </c>
      <c r="M70" s="144">
        <v>0</v>
      </c>
      <c r="N70" s="340"/>
    </row>
    <row r="71" spans="1:14" ht="12.75">
      <c r="A71" s="194" t="s">
        <v>966</v>
      </c>
      <c r="B71" s="273"/>
      <c r="C71" s="352">
        <f>SUM(D71:L71)</f>
        <v>16712</v>
      </c>
      <c r="D71" s="353">
        <v>14062</v>
      </c>
      <c r="E71" s="352">
        <v>2650</v>
      </c>
      <c r="F71" s="353">
        <v>0</v>
      </c>
      <c r="G71" s="352">
        <v>0</v>
      </c>
      <c r="H71" s="353">
        <v>0</v>
      </c>
      <c r="I71" s="352">
        <v>0</v>
      </c>
      <c r="J71" s="353">
        <v>0</v>
      </c>
      <c r="K71" s="352">
        <v>0</v>
      </c>
      <c r="L71" s="352">
        <v>0</v>
      </c>
      <c r="M71" s="379" t="e">
        <f>SUM(#REF!,#REF!)</f>
        <v>#REF!</v>
      </c>
      <c r="N71" s="378"/>
    </row>
    <row r="72" spans="1:14" ht="12.75">
      <c r="A72" s="194" t="s">
        <v>1009</v>
      </c>
      <c r="B72" s="220"/>
      <c r="C72" s="352">
        <f>SUM(D72:L72)</f>
        <v>15596</v>
      </c>
      <c r="D72" s="354">
        <v>14062</v>
      </c>
      <c r="E72" s="197">
        <v>1534</v>
      </c>
      <c r="F72" s="354">
        <v>0</v>
      </c>
      <c r="G72" s="197">
        <v>0</v>
      </c>
      <c r="H72" s="354">
        <v>0</v>
      </c>
      <c r="I72" s="197">
        <v>0</v>
      </c>
      <c r="J72" s="354">
        <v>0</v>
      </c>
      <c r="K72" s="197">
        <v>0</v>
      </c>
      <c r="L72" s="354">
        <v>0</v>
      </c>
      <c r="M72" s="354"/>
      <c r="N72" s="378">
        <v>0</v>
      </c>
    </row>
    <row r="73" spans="1:14" ht="12.75">
      <c r="A73" s="194" t="s">
        <v>1010</v>
      </c>
      <c r="B73" s="220"/>
      <c r="C73" s="364">
        <f>(C$72/C$71)*100</f>
        <v>93.32216371469603</v>
      </c>
      <c r="D73" s="365">
        <f>(D$72/D$71)*100</f>
        <v>100</v>
      </c>
      <c r="E73" s="364">
        <f>(E$72/E$71)*100</f>
        <v>57.88679245283019</v>
      </c>
      <c r="F73" s="365">
        <v>0</v>
      </c>
      <c r="G73" s="364">
        <v>0</v>
      </c>
      <c r="H73" s="365">
        <v>0</v>
      </c>
      <c r="I73" s="364">
        <v>0</v>
      </c>
      <c r="J73" s="365">
        <v>0</v>
      </c>
      <c r="K73" s="364">
        <v>0</v>
      </c>
      <c r="L73" s="364">
        <v>0</v>
      </c>
      <c r="M73" s="365" t="e">
        <f>(M$72/M$71)*100</f>
        <v>#REF!</v>
      </c>
      <c r="N73" s="390">
        <v>0</v>
      </c>
    </row>
    <row r="74" spans="1:14" ht="12.75">
      <c r="A74" s="67" t="s">
        <v>800</v>
      </c>
      <c r="B74" s="274" t="s">
        <v>998</v>
      </c>
      <c r="C74" s="130"/>
      <c r="D74" s="133"/>
      <c r="E74" s="130"/>
      <c r="F74" s="133"/>
      <c r="G74" s="130"/>
      <c r="H74" s="133"/>
      <c r="I74" s="130"/>
      <c r="J74" s="133"/>
      <c r="K74" s="130"/>
      <c r="L74" s="130"/>
      <c r="M74" s="133"/>
      <c r="N74" s="339"/>
    </row>
    <row r="75" spans="1:14" ht="12.75">
      <c r="A75" s="194" t="s">
        <v>527</v>
      </c>
      <c r="B75" s="276"/>
      <c r="C75" s="101">
        <f>SUM(D75,E75,F75,G75,H75,I75,L75)</f>
        <v>29843</v>
      </c>
      <c r="D75" s="144">
        <v>27043</v>
      </c>
      <c r="E75" s="101">
        <v>2800</v>
      </c>
      <c r="F75" s="144">
        <v>0</v>
      </c>
      <c r="G75" s="101">
        <v>0</v>
      </c>
      <c r="H75" s="144">
        <v>0</v>
      </c>
      <c r="I75" s="101">
        <v>0</v>
      </c>
      <c r="J75" s="144">
        <v>0</v>
      </c>
      <c r="K75" s="101"/>
      <c r="L75" s="101">
        <v>0</v>
      </c>
      <c r="M75" s="144">
        <v>0</v>
      </c>
      <c r="N75" s="340"/>
    </row>
    <row r="76" spans="1:14" ht="12.75">
      <c r="A76" s="194" t="s">
        <v>968</v>
      </c>
      <c r="B76" s="273"/>
      <c r="C76" s="352">
        <f>SUM(D76:L76)</f>
        <v>25388</v>
      </c>
      <c r="D76" s="353">
        <v>22957</v>
      </c>
      <c r="E76" s="352">
        <v>2431</v>
      </c>
      <c r="F76" s="353">
        <v>0</v>
      </c>
      <c r="G76" s="352">
        <v>0</v>
      </c>
      <c r="H76" s="353">
        <v>0</v>
      </c>
      <c r="I76" s="352">
        <v>0</v>
      </c>
      <c r="J76" s="353">
        <v>0</v>
      </c>
      <c r="K76" s="352">
        <v>0</v>
      </c>
      <c r="L76" s="352">
        <v>0</v>
      </c>
      <c r="M76" s="379" t="e">
        <f>SUM(#REF!,#REF!)</f>
        <v>#REF!</v>
      </c>
      <c r="N76" s="378"/>
    </row>
    <row r="77" spans="1:14" ht="12.75">
      <c r="A77" s="194" t="s">
        <v>1009</v>
      </c>
      <c r="B77" s="220"/>
      <c r="C77" s="352">
        <f>SUM(D77:L77)</f>
        <v>25820</v>
      </c>
      <c r="D77" s="354">
        <v>22957</v>
      </c>
      <c r="E77" s="197">
        <v>2863</v>
      </c>
      <c r="F77" s="354">
        <v>0</v>
      </c>
      <c r="G77" s="197">
        <v>0</v>
      </c>
      <c r="H77" s="354">
        <v>0</v>
      </c>
      <c r="I77" s="197">
        <v>0</v>
      </c>
      <c r="J77" s="354">
        <v>0</v>
      </c>
      <c r="K77" s="197">
        <v>0</v>
      </c>
      <c r="L77" s="354">
        <v>0</v>
      </c>
      <c r="M77" s="354"/>
      <c r="N77" s="378">
        <v>0</v>
      </c>
    </row>
    <row r="78" spans="1:14" ht="12.75">
      <c r="A78" s="194" t="s">
        <v>1010</v>
      </c>
      <c r="B78" s="220"/>
      <c r="C78" s="364">
        <f>(C$77/C$76)*100</f>
        <v>101.70159130297777</v>
      </c>
      <c r="D78" s="365">
        <f>(D$77/D$76)*100</f>
        <v>100</v>
      </c>
      <c r="E78" s="364">
        <f>(E$77/E$76)*100</f>
        <v>117.77046482928837</v>
      </c>
      <c r="F78" s="365">
        <v>0</v>
      </c>
      <c r="G78" s="364">
        <v>0</v>
      </c>
      <c r="H78" s="365">
        <v>0</v>
      </c>
      <c r="I78" s="364">
        <v>0</v>
      </c>
      <c r="J78" s="365">
        <v>0</v>
      </c>
      <c r="K78" s="364">
        <v>0</v>
      </c>
      <c r="L78" s="364">
        <v>0</v>
      </c>
      <c r="M78" s="365" t="e">
        <f>(M$77/M$76)*100</f>
        <v>#REF!</v>
      </c>
      <c r="N78" s="390">
        <v>0</v>
      </c>
    </row>
    <row r="79" spans="1:14" ht="12.75">
      <c r="A79" s="67" t="s">
        <v>801</v>
      </c>
      <c r="B79" s="274" t="s">
        <v>996</v>
      </c>
      <c r="C79" s="130"/>
      <c r="D79" s="133"/>
      <c r="E79" s="130"/>
      <c r="F79" s="133"/>
      <c r="G79" s="130"/>
      <c r="H79" s="133"/>
      <c r="I79" s="130"/>
      <c r="J79" s="133"/>
      <c r="K79" s="130"/>
      <c r="L79" s="130"/>
      <c r="M79" s="133"/>
      <c r="N79" s="749"/>
    </row>
    <row r="80" spans="1:14" ht="12.75">
      <c r="A80" s="194" t="s">
        <v>527</v>
      </c>
      <c r="B80" s="276"/>
      <c r="C80" s="101">
        <f>SUM(D80,E80,F80,G80,H80,I80,L80)</f>
        <v>7491</v>
      </c>
      <c r="D80" s="144">
        <v>3991</v>
      </c>
      <c r="E80" s="101">
        <v>3500</v>
      </c>
      <c r="F80" s="144">
        <v>0</v>
      </c>
      <c r="G80" s="101">
        <v>0</v>
      </c>
      <c r="H80" s="144">
        <v>0</v>
      </c>
      <c r="I80" s="101">
        <v>0</v>
      </c>
      <c r="J80" s="144">
        <v>0</v>
      </c>
      <c r="K80" s="101"/>
      <c r="L80" s="101">
        <v>0</v>
      </c>
      <c r="M80" s="144">
        <v>0</v>
      </c>
      <c r="N80" s="340"/>
    </row>
    <row r="81" spans="1:14" ht="12.75">
      <c r="A81" s="194" t="s">
        <v>966</v>
      </c>
      <c r="B81" s="273"/>
      <c r="C81" s="352">
        <f>SUM(D81:L81)</f>
        <v>9684</v>
      </c>
      <c r="D81" s="353">
        <v>6530</v>
      </c>
      <c r="E81" s="352">
        <v>3154</v>
      </c>
      <c r="F81" s="353">
        <v>0</v>
      </c>
      <c r="G81" s="352">
        <v>0</v>
      </c>
      <c r="H81" s="353">
        <v>0</v>
      </c>
      <c r="I81" s="352">
        <v>0</v>
      </c>
      <c r="J81" s="353">
        <v>0</v>
      </c>
      <c r="K81" s="352">
        <v>0</v>
      </c>
      <c r="L81" s="352">
        <v>0</v>
      </c>
      <c r="M81" s="379" t="e">
        <f>SUM(#REF!,#REF!)</f>
        <v>#REF!</v>
      </c>
      <c r="N81" s="378"/>
    </row>
    <row r="82" spans="1:14" ht="12.75">
      <c r="A82" s="194" t="s">
        <v>1009</v>
      </c>
      <c r="B82" s="220"/>
      <c r="C82" s="352">
        <f>SUM(D82:L82)</f>
        <v>7729</v>
      </c>
      <c r="D82" s="354">
        <v>6530</v>
      </c>
      <c r="E82" s="197">
        <v>1199</v>
      </c>
      <c r="F82" s="354">
        <v>0</v>
      </c>
      <c r="G82" s="197">
        <v>0</v>
      </c>
      <c r="H82" s="354">
        <v>0</v>
      </c>
      <c r="I82" s="197">
        <v>0</v>
      </c>
      <c r="J82" s="354">
        <v>0</v>
      </c>
      <c r="K82" s="197">
        <v>0</v>
      </c>
      <c r="L82" s="354">
        <v>0</v>
      </c>
      <c r="M82" s="354"/>
      <c r="N82" s="378">
        <v>0</v>
      </c>
    </row>
    <row r="83" spans="1:14" ht="12.75">
      <c r="A83" s="194" t="s">
        <v>1010</v>
      </c>
      <c r="B83" s="220"/>
      <c r="C83" s="364">
        <f>(C$82/C$81)*100</f>
        <v>79.81206113176373</v>
      </c>
      <c r="D83" s="365">
        <f>(D$82/D$81)*100</f>
        <v>100</v>
      </c>
      <c r="E83" s="364">
        <f>(E$82/E$81)*100</f>
        <v>38.01521876981611</v>
      </c>
      <c r="F83" s="365">
        <v>0</v>
      </c>
      <c r="G83" s="364">
        <v>0</v>
      </c>
      <c r="H83" s="365">
        <v>0</v>
      </c>
      <c r="I83" s="364">
        <v>0</v>
      </c>
      <c r="J83" s="365">
        <v>0</v>
      </c>
      <c r="K83" s="364">
        <v>0</v>
      </c>
      <c r="L83" s="364">
        <v>0</v>
      </c>
      <c r="M83" s="365" t="e">
        <f>(M$82/M$81)*100</f>
        <v>#REF!</v>
      </c>
      <c r="N83" s="750">
        <v>0</v>
      </c>
    </row>
    <row r="84" spans="1:14" ht="12.75">
      <c r="A84" s="67" t="s">
        <v>802</v>
      </c>
      <c r="B84" s="274" t="s">
        <v>1000</v>
      </c>
      <c r="C84" s="130"/>
      <c r="D84" s="133"/>
      <c r="E84" s="130"/>
      <c r="F84" s="133"/>
      <c r="G84" s="130"/>
      <c r="H84" s="133"/>
      <c r="I84" s="130"/>
      <c r="J84" s="133"/>
      <c r="K84" s="130"/>
      <c r="L84" s="130"/>
      <c r="M84" s="133"/>
      <c r="N84" s="339"/>
    </row>
    <row r="85" spans="1:14" ht="12.75">
      <c r="A85" s="194" t="s">
        <v>527</v>
      </c>
      <c r="B85" s="276"/>
      <c r="C85" s="101">
        <f>SUM(D85,E85,F85,G85,H85,I85,L85)</f>
        <v>400</v>
      </c>
      <c r="D85" s="144">
        <v>0</v>
      </c>
      <c r="E85" s="101">
        <v>400</v>
      </c>
      <c r="F85" s="144">
        <v>0</v>
      </c>
      <c r="G85" s="101">
        <v>0</v>
      </c>
      <c r="H85" s="144">
        <v>0</v>
      </c>
      <c r="I85" s="101">
        <v>0</v>
      </c>
      <c r="J85" s="144">
        <v>0</v>
      </c>
      <c r="K85" s="101"/>
      <c r="L85" s="101">
        <v>0</v>
      </c>
      <c r="M85" s="144">
        <v>0</v>
      </c>
      <c r="N85" s="340"/>
    </row>
    <row r="86" spans="1:14" ht="12.75">
      <c r="A86" s="194" t="s">
        <v>966</v>
      </c>
      <c r="B86" s="273"/>
      <c r="C86" s="352">
        <f>SUM(D86:L86)</f>
        <v>357</v>
      </c>
      <c r="D86" s="353">
        <v>0</v>
      </c>
      <c r="E86" s="352">
        <v>357</v>
      </c>
      <c r="F86" s="353">
        <v>0</v>
      </c>
      <c r="G86" s="352">
        <v>0</v>
      </c>
      <c r="H86" s="353">
        <v>0</v>
      </c>
      <c r="I86" s="352">
        <v>0</v>
      </c>
      <c r="J86" s="353">
        <v>0</v>
      </c>
      <c r="K86" s="352">
        <v>0</v>
      </c>
      <c r="L86" s="352">
        <v>0</v>
      </c>
      <c r="M86" s="379" t="e">
        <f>SUM(#REF!,#REF!)</f>
        <v>#REF!</v>
      </c>
      <c r="N86" s="378"/>
    </row>
    <row r="87" spans="1:14" ht="12.75">
      <c r="A87" s="194" t="s">
        <v>1009</v>
      </c>
      <c r="B87" s="273"/>
      <c r="C87" s="352">
        <f>SUM(D87:L87)</f>
        <v>0</v>
      </c>
      <c r="D87" s="354">
        <v>0</v>
      </c>
      <c r="E87" s="197">
        <v>0</v>
      </c>
      <c r="F87" s="354">
        <v>0</v>
      </c>
      <c r="G87" s="197">
        <v>0</v>
      </c>
      <c r="H87" s="354">
        <v>0</v>
      </c>
      <c r="I87" s="197">
        <v>0</v>
      </c>
      <c r="J87" s="354">
        <v>0</v>
      </c>
      <c r="K87" s="197">
        <v>0</v>
      </c>
      <c r="L87" s="354">
        <v>0</v>
      </c>
      <c r="M87" s="354"/>
      <c r="N87" s="378">
        <v>0</v>
      </c>
    </row>
    <row r="88" spans="1:14" ht="12.75">
      <c r="A88" s="194" t="s">
        <v>1010</v>
      </c>
      <c r="B88" s="273"/>
      <c r="C88" s="364">
        <f>(C$87/C$86)*100</f>
        <v>0</v>
      </c>
      <c r="D88" s="365">
        <v>0</v>
      </c>
      <c r="E88" s="364">
        <f>(E$87/E$86)*100</f>
        <v>0</v>
      </c>
      <c r="F88" s="365">
        <v>0</v>
      </c>
      <c r="G88" s="364">
        <v>0</v>
      </c>
      <c r="H88" s="365">
        <v>0</v>
      </c>
      <c r="I88" s="364">
        <v>0</v>
      </c>
      <c r="J88" s="365">
        <v>0</v>
      </c>
      <c r="K88" s="364">
        <v>0</v>
      </c>
      <c r="L88" s="364">
        <v>0</v>
      </c>
      <c r="M88" s="365" t="e">
        <f>(M$87/M$86)*100</f>
        <v>#REF!</v>
      </c>
      <c r="N88" s="390">
        <v>0</v>
      </c>
    </row>
    <row r="89" spans="1:14" ht="12.75">
      <c r="A89" s="67" t="s">
        <v>1038</v>
      </c>
      <c r="B89" s="277" t="s">
        <v>996</v>
      </c>
      <c r="C89" s="130"/>
      <c r="D89" s="380"/>
      <c r="E89" s="147"/>
      <c r="F89" s="380"/>
      <c r="G89" s="147"/>
      <c r="H89" s="380"/>
      <c r="I89" s="147"/>
      <c r="J89" s="380"/>
      <c r="K89" s="147"/>
      <c r="L89" s="147"/>
      <c r="M89" s="380"/>
      <c r="N89" s="339"/>
    </row>
    <row r="90" spans="1:14" ht="12.75">
      <c r="A90" s="194" t="s">
        <v>527</v>
      </c>
      <c r="B90" s="273"/>
      <c r="C90" s="101">
        <f aca="true" t="shared" si="13" ref="C90:J90">SUM(C95,C100,C105)</f>
        <v>342993</v>
      </c>
      <c r="D90" s="144">
        <f t="shared" si="13"/>
        <v>290351</v>
      </c>
      <c r="E90" s="101">
        <f t="shared" si="13"/>
        <v>33742</v>
      </c>
      <c r="F90" s="144">
        <f t="shared" si="13"/>
        <v>0</v>
      </c>
      <c r="G90" s="101">
        <f t="shared" si="13"/>
        <v>0</v>
      </c>
      <c r="H90" s="144">
        <f t="shared" si="13"/>
        <v>0</v>
      </c>
      <c r="I90" s="101">
        <f t="shared" si="13"/>
        <v>0</v>
      </c>
      <c r="J90" s="144">
        <f t="shared" si="13"/>
        <v>18900</v>
      </c>
      <c r="K90" s="101"/>
      <c r="L90" s="101">
        <f>SUM(L95,L100,L105)</f>
        <v>0</v>
      </c>
      <c r="M90" s="144">
        <f>SUM(M95,M100,M105)</f>
        <v>0</v>
      </c>
      <c r="N90" s="340"/>
    </row>
    <row r="91" spans="1:14" ht="12.75">
      <c r="A91" s="194" t="s">
        <v>966</v>
      </c>
      <c r="B91" s="273"/>
      <c r="C91" s="101">
        <f>SUM(D91:L91)</f>
        <v>369996</v>
      </c>
      <c r="D91" s="144">
        <f aca="true" t="shared" si="14" ref="D91:K91">SUM(D96,D101,D106)</f>
        <v>294512</v>
      </c>
      <c r="E91" s="101">
        <f t="shared" si="14"/>
        <v>46582</v>
      </c>
      <c r="F91" s="144">
        <f t="shared" si="14"/>
        <v>0</v>
      </c>
      <c r="G91" s="101">
        <f t="shared" si="14"/>
        <v>0</v>
      </c>
      <c r="H91" s="144">
        <f t="shared" si="14"/>
        <v>0</v>
      </c>
      <c r="I91" s="101">
        <f t="shared" si="14"/>
        <v>773</v>
      </c>
      <c r="J91" s="144">
        <f t="shared" si="14"/>
        <v>24292</v>
      </c>
      <c r="K91" s="101">
        <f t="shared" si="14"/>
        <v>0</v>
      </c>
      <c r="L91" s="101">
        <f>SUM(L96,L101,L106)</f>
        <v>3837</v>
      </c>
      <c r="M91" s="287" t="e">
        <f>SUM(M96,M101,M106)</f>
        <v>#REF!</v>
      </c>
      <c r="N91" s="340"/>
    </row>
    <row r="92" spans="1:14" ht="12.75">
      <c r="A92" s="194" t="s">
        <v>1009</v>
      </c>
      <c r="B92" s="220"/>
      <c r="C92" s="101">
        <f>SUM(D92:N92)</f>
        <v>369174</v>
      </c>
      <c r="D92" s="354">
        <f>D$97+D$102+D$107</f>
        <v>294512</v>
      </c>
      <c r="E92" s="354">
        <f aca="true" t="shared" si="15" ref="E92:N92">E$97+E$102+E$107</f>
        <v>47773</v>
      </c>
      <c r="F92" s="354">
        <f t="shared" si="15"/>
        <v>0</v>
      </c>
      <c r="G92" s="354">
        <f t="shared" si="15"/>
        <v>0</v>
      </c>
      <c r="H92" s="354">
        <f t="shared" si="15"/>
        <v>0</v>
      </c>
      <c r="I92" s="354">
        <f t="shared" si="15"/>
        <v>773</v>
      </c>
      <c r="J92" s="354">
        <f t="shared" si="15"/>
        <v>24292</v>
      </c>
      <c r="K92" s="354">
        <f t="shared" si="15"/>
        <v>0</v>
      </c>
      <c r="L92" s="354">
        <f t="shared" si="15"/>
        <v>3837</v>
      </c>
      <c r="M92" s="354">
        <f t="shared" si="15"/>
        <v>0</v>
      </c>
      <c r="N92" s="197">
        <f t="shared" si="15"/>
        <v>-2013</v>
      </c>
    </row>
    <row r="93" spans="1:14" ht="12.75">
      <c r="A93" s="195" t="s">
        <v>1010</v>
      </c>
      <c r="B93" s="389"/>
      <c r="C93" s="293">
        <f>(C$92/C$91)*100</f>
        <v>99.77783543605877</v>
      </c>
      <c r="D93" s="317">
        <f aca="true" t="shared" si="16" ref="D93:M93">(D$92/D$91)*100</f>
        <v>100</v>
      </c>
      <c r="E93" s="293">
        <f t="shared" si="16"/>
        <v>102.55678158945516</v>
      </c>
      <c r="F93" s="317">
        <v>0</v>
      </c>
      <c r="G93" s="293">
        <v>0</v>
      </c>
      <c r="H93" s="317">
        <v>0</v>
      </c>
      <c r="I93" s="293">
        <f t="shared" si="16"/>
        <v>100</v>
      </c>
      <c r="J93" s="317">
        <f t="shared" si="16"/>
        <v>100</v>
      </c>
      <c r="K93" s="293">
        <v>0</v>
      </c>
      <c r="L93" s="293">
        <f t="shared" si="16"/>
        <v>100</v>
      </c>
      <c r="M93" s="317" t="e">
        <f t="shared" si="16"/>
        <v>#REF!</v>
      </c>
      <c r="N93" s="293">
        <v>0</v>
      </c>
    </row>
    <row r="94" spans="1:14" ht="12.75">
      <c r="A94" s="392" t="s">
        <v>512</v>
      </c>
      <c r="B94" s="259"/>
      <c r="C94" s="101"/>
      <c r="D94" s="297"/>
      <c r="E94" s="149"/>
      <c r="F94" s="297"/>
      <c r="G94" s="149"/>
      <c r="H94" s="297"/>
      <c r="I94" s="149"/>
      <c r="J94" s="297"/>
      <c r="K94" s="149"/>
      <c r="L94" s="149"/>
      <c r="M94" s="297"/>
      <c r="N94" s="340"/>
    </row>
    <row r="95" spans="1:14" ht="12.75">
      <c r="A95" s="194" t="s">
        <v>527</v>
      </c>
      <c r="B95" s="276"/>
      <c r="C95" s="101">
        <f>SUM(D95,E95,F95,G95,H95,I95,L95)</f>
        <v>22890</v>
      </c>
      <c r="D95" s="297">
        <v>21090</v>
      </c>
      <c r="E95" s="149">
        <v>1800</v>
      </c>
      <c r="F95" s="297">
        <v>0</v>
      </c>
      <c r="G95" s="149">
        <v>0</v>
      </c>
      <c r="H95" s="297">
        <v>0</v>
      </c>
      <c r="I95" s="149">
        <v>0</v>
      </c>
      <c r="J95" s="297">
        <v>0</v>
      </c>
      <c r="K95" s="149"/>
      <c r="L95" s="149">
        <v>0</v>
      </c>
      <c r="M95" s="297">
        <v>0</v>
      </c>
      <c r="N95" s="340"/>
    </row>
    <row r="96" spans="1:14" ht="12.75">
      <c r="A96" s="194" t="s">
        <v>966</v>
      </c>
      <c r="B96" s="273"/>
      <c r="C96" s="352">
        <f>SUM(D96:L96)</f>
        <v>23964</v>
      </c>
      <c r="D96" s="353">
        <v>21659</v>
      </c>
      <c r="E96" s="352">
        <v>467</v>
      </c>
      <c r="F96" s="353">
        <v>0</v>
      </c>
      <c r="G96" s="352">
        <v>0</v>
      </c>
      <c r="H96" s="353">
        <v>0</v>
      </c>
      <c r="I96" s="352">
        <v>773</v>
      </c>
      <c r="J96" s="353">
        <v>1350</v>
      </c>
      <c r="K96" s="352">
        <v>0</v>
      </c>
      <c r="L96" s="352">
        <v>-285</v>
      </c>
      <c r="M96" s="379" t="e">
        <f>SUM(#REF!,#REF!)</f>
        <v>#REF!</v>
      </c>
      <c r="N96" s="378"/>
    </row>
    <row r="97" spans="1:14" ht="12.75">
      <c r="A97" s="194" t="s">
        <v>1009</v>
      </c>
      <c r="B97" s="273"/>
      <c r="C97" s="352">
        <f>SUM(D97:L97)</f>
        <v>24563</v>
      </c>
      <c r="D97" s="354">
        <v>21659</v>
      </c>
      <c r="E97" s="197">
        <v>1066</v>
      </c>
      <c r="F97" s="354">
        <v>0</v>
      </c>
      <c r="G97" s="197">
        <v>0</v>
      </c>
      <c r="H97" s="354">
        <v>0</v>
      </c>
      <c r="I97" s="197">
        <v>773</v>
      </c>
      <c r="J97" s="354">
        <v>1350</v>
      </c>
      <c r="K97" s="197">
        <v>0</v>
      </c>
      <c r="L97" s="354">
        <v>-285</v>
      </c>
      <c r="M97" s="354"/>
      <c r="N97" s="378">
        <v>0</v>
      </c>
    </row>
    <row r="98" spans="1:14" ht="12.75">
      <c r="A98" s="194" t="s">
        <v>1010</v>
      </c>
      <c r="B98" s="273"/>
      <c r="C98" s="364">
        <f>(C$97/C$96)*100</f>
        <v>102.49958270739444</v>
      </c>
      <c r="D98" s="365">
        <f aca="true" t="shared" si="17" ref="D98:M98">(D$97/D$96)*100</f>
        <v>100</v>
      </c>
      <c r="E98" s="364">
        <f t="shared" si="17"/>
        <v>228.26552462526766</v>
      </c>
      <c r="F98" s="365">
        <v>0</v>
      </c>
      <c r="G98" s="364">
        <v>0</v>
      </c>
      <c r="H98" s="365">
        <v>0</v>
      </c>
      <c r="I98" s="364">
        <f t="shared" si="17"/>
        <v>100</v>
      </c>
      <c r="J98" s="365">
        <f t="shared" si="17"/>
        <v>100</v>
      </c>
      <c r="K98" s="364">
        <v>0</v>
      </c>
      <c r="L98" s="364">
        <f t="shared" si="17"/>
        <v>100</v>
      </c>
      <c r="M98" s="365" t="e">
        <f t="shared" si="17"/>
        <v>#REF!</v>
      </c>
      <c r="N98" s="364">
        <v>0</v>
      </c>
    </row>
    <row r="99" spans="1:14" ht="12.75">
      <c r="A99" s="214" t="s">
        <v>893</v>
      </c>
      <c r="B99" s="278"/>
      <c r="C99" s="130"/>
      <c r="D99" s="380"/>
      <c r="E99" s="147"/>
      <c r="F99" s="380"/>
      <c r="G99" s="147"/>
      <c r="H99" s="380"/>
      <c r="I99" s="147"/>
      <c r="J99" s="380"/>
      <c r="K99" s="147"/>
      <c r="L99" s="147"/>
      <c r="M99" s="380"/>
      <c r="N99" s="339"/>
    </row>
    <row r="100" spans="1:14" ht="12.75">
      <c r="A100" s="194" t="s">
        <v>527</v>
      </c>
      <c r="B100" s="276"/>
      <c r="C100" s="101">
        <f>SUM(D100:L100)</f>
        <v>18900</v>
      </c>
      <c r="D100" s="297">
        <v>0</v>
      </c>
      <c r="E100" s="149">
        <v>0</v>
      </c>
      <c r="F100" s="297">
        <v>0</v>
      </c>
      <c r="G100" s="149">
        <v>0</v>
      </c>
      <c r="H100" s="297">
        <v>0</v>
      </c>
      <c r="I100" s="149">
        <v>0</v>
      </c>
      <c r="J100" s="297">
        <v>18900</v>
      </c>
      <c r="K100" s="149"/>
      <c r="L100" s="149">
        <v>0</v>
      </c>
      <c r="M100" s="297">
        <v>0</v>
      </c>
      <c r="N100" s="340"/>
    </row>
    <row r="101" spans="1:14" ht="12.75">
      <c r="A101" s="194" t="s">
        <v>966</v>
      </c>
      <c r="B101" s="273"/>
      <c r="C101" s="352">
        <f>SUM(D101:L101)</f>
        <v>27196</v>
      </c>
      <c r="D101" s="353">
        <v>0</v>
      </c>
      <c r="E101" s="352">
        <v>132</v>
      </c>
      <c r="F101" s="353">
        <v>0</v>
      </c>
      <c r="G101" s="352">
        <v>0</v>
      </c>
      <c r="H101" s="353">
        <v>0</v>
      </c>
      <c r="I101" s="352">
        <v>0</v>
      </c>
      <c r="J101" s="353">
        <v>22942</v>
      </c>
      <c r="K101" s="352">
        <v>0</v>
      </c>
      <c r="L101" s="352">
        <v>4122</v>
      </c>
      <c r="M101" s="379" t="e">
        <f>SUM(#REF!,#REF!)</f>
        <v>#REF!</v>
      </c>
      <c r="N101" s="378"/>
    </row>
    <row r="102" spans="1:14" ht="12.75">
      <c r="A102" s="194" t="s">
        <v>1009</v>
      </c>
      <c r="B102" s="273"/>
      <c r="C102" s="352">
        <f>SUM(D102:N102)</f>
        <v>25183</v>
      </c>
      <c r="D102" s="354">
        <v>0</v>
      </c>
      <c r="E102" s="197">
        <v>132</v>
      </c>
      <c r="F102" s="354">
        <v>0</v>
      </c>
      <c r="G102" s="197">
        <v>0</v>
      </c>
      <c r="H102" s="354">
        <v>0</v>
      </c>
      <c r="I102" s="197">
        <v>0</v>
      </c>
      <c r="J102" s="354">
        <v>22942</v>
      </c>
      <c r="K102" s="197">
        <v>0</v>
      </c>
      <c r="L102" s="354">
        <v>4122</v>
      </c>
      <c r="M102" s="354"/>
      <c r="N102" s="378">
        <v>-2013</v>
      </c>
    </row>
    <row r="103" spans="1:14" ht="12.75">
      <c r="A103" s="195" t="s">
        <v>1010</v>
      </c>
      <c r="B103" s="323"/>
      <c r="C103" s="390">
        <f>(C$102/C$101)*100</f>
        <v>92.5981762023827</v>
      </c>
      <c r="D103" s="391">
        <v>0</v>
      </c>
      <c r="E103" s="390">
        <f>(E$102/E$101)*100</f>
        <v>100</v>
      </c>
      <c r="F103" s="391">
        <v>0</v>
      </c>
      <c r="G103" s="390">
        <v>0</v>
      </c>
      <c r="H103" s="391">
        <v>0</v>
      </c>
      <c r="I103" s="390">
        <v>0</v>
      </c>
      <c r="J103" s="391">
        <f>(J$102/J$101)*100</f>
        <v>100</v>
      </c>
      <c r="K103" s="390">
        <v>0</v>
      </c>
      <c r="L103" s="390">
        <f>(L$102/L$101)*100</f>
        <v>100</v>
      </c>
      <c r="M103" s="391" t="e">
        <f>(M$102/M$101)*100</f>
        <v>#REF!</v>
      </c>
      <c r="N103" s="390">
        <v>0</v>
      </c>
    </row>
    <row r="104" spans="1:14" ht="12.75">
      <c r="A104" s="356" t="s">
        <v>894</v>
      </c>
      <c r="B104" s="357"/>
      <c r="C104" s="101"/>
      <c r="D104" s="297"/>
      <c r="E104" s="149"/>
      <c r="F104" s="142"/>
      <c r="G104" s="149"/>
      <c r="H104" s="297"/>
      <c r="I104" s="149"/>
      <c r="J104" s="297"/>
      <c r="K104" s="149"/>
      <c r="L104" s="149"/>
      <c r="M104" s="297"/>
      <c r="N104" s="340"/>
    </row>
    <row r="105" spans="1:14" ht="12.75">
      <c r="A105" s="194" t="s">
        <v>527</v>
      </c>
      <c r="B105" s="276"/>
      <c r="C105" s="101">
        <f>SUM(D105:L105)</f>
        <v>301203</v>
      </c>
      <c r="D105" s="297">
        <v>269261</v>
      </c>
      <c r="E105" s="149">
        <v>31942</v>
      </c>
      <c r="F105" s="142">
        <v>0</v>
      </c>
      <c r="G105" s="149">
        <v>0</v>
      </c>
      <c r="H105" s="297">
        <v>0</v>
      </c>
      <c r="I105" s="149">
        <v>0</v>
      </c>
      <c r="J105" s="297">
        <v>0</v>
      </c>
      <c r="K105" s="149"/>
      <c r="L105" s="149">
        <v>0</v>
      </c>
      <c r="M105" s="297">
        <v>0</v>
      </c>
      <c r="N105" s="340"/>
    </row>
    <row r="106" spans="1:14" ht="12.75">
      <c r="A106" s="194" t="s">
        <v>966</v>
      </c>
      <c r="B106" s="273"/>
      <c r="C106" s="352">
        <f>SUM(D106:L106)</f>
        <v>318836</v>
      </c>
      <c r="D106" s="353">
        <v>272853</v>
      </c>
      <c r="E106" s="352">
        <v>45983</v>
      </c>
      <c r="F106" s="353">
        <v>0</v>
      </c>
      <c r="G106" s="352">
        <v>0</v>
      </c>
      <c r="H106" s="353">
        <v>0</v>
      </c>
      <c r="I106" s="352">
        <v>0</v>
      </c>
      <c r="J106" s="353">
        <v>0</v>
      </c>
      <c r="K106" s="352">
        <v>0</v>
      </c>
      <c r="L106" s="352">
        <v>0</v>
      </c>
      <c r="M106" s="379" t="e">
        <f>SUM(#REF!,#REF!)</f>
        <v>#REF!</v>
      </c>
      <c r="N106" s="378"/>
    </row>
    <row r="107" spans="1:14" ht="12.75">
      <c r="A107" s="194" t="s">
        <v>1009</v>
      </c>
      <c r="B107" s="273"/>
      <c r="C107" s="352">
        <f>SUM(D107:L107)</f>
        <v>319428</v>
      </c>
      <c r="D107" s="354">
        <v>272853</v>
      </c>
      <c r="E107" s="197">
        <v>46575</v>
      </c>
      <c r="F107" s="354">
        <v>0</v>
      </c>
      <c r="G107" s="197">
        <v>0</v>
      </c>
      <c r="H107" s="354">
        <v>0</v>
      </c>
      <c r="I107" s="197">
        <v>0</v>
      </c>
      <c r="J107" s="354">
        <v>0</v>
      </c>
      <c r="K107" s="197">
        <v>0</v>
      </c>
      <c r="L107" s="354">
        <v>0</v>
      </c>
      <c r="M107" s="354"/>
      <c r="N107" s="378">
        <v>0</v>
      </c>
    </row>
    <row r="108" spans="1:14" ht="12.75">
      <c r="A108" s="194" t="s">
        <v>1010</v>
      </c>
      <c r="B108" s="273"/>
      <c r="C108" s="364">
        <f>(C$107/C$106)*100</f>
        <v>100.18567539424656</v>
      </c>
      <c r="D108" s="365">
        <f>(D$107/D$106)*100</f>
        <v>100</v>
      </c>
      <c r="E108" s="364">
        <f>(E$107/E$106)*100</f>
        <v>101.28743231194137</v>
      </c>
      <c r="F108" s="365">
        <v>0</v>
      </c>
      <c r="G108" s="364">
        <v>0</v>
      </c>
      <c r="H108" s="365">
        <v>0</v>
      </c>
      <c r="I108" s="364">
        <v>0</v>
      </c>
      <c r="J108" s="365">
        <v>0</v>
      </c>
      <c r="K108" s="364">
        <v>0</v>
      </c>
      <c r="L108" s="364">
        <v>0</v>
      </c>
      <c r="M108" s="365" t="e">
        <f>(M$107/M$106)*100</f>
        <v>#REF!</v>
      </c>
      <c r="N108" s="364">
        <v>0</v>
      </c>
    </row>
    <row r="109" spans="1:14" ht="12.75">
      <c r="A109" s="14" t="s">
        <v>908</v>
      </c>
      <c r="B109" s="55"/>
      <c r="C109" s="55"/>
      <c r="D109" s="281"/>
      <c r="E109" s="55"/>
      <c r="F109" s="281"/>
      <c r="G109" s="55"/>
      <c r="H109" s="281"/>
      <c r="I109" s="55"/>
      <c r="J109" s="281"/>
      <c r="K109" s="55"/>
      <c r="L109" s="55"/>
      <c r="M109" s="281"/>
      <c r="N109" s="345"/>
    </row>
    <row r="110" spans="1:14" ht="12.75">
      <c r="A110" s="219" t="s">
        <v>527</v>
      </c>
      <c r="B110" s="219"/>
      <c r="C110" s="151">
        <f>SUM(D110:L110)</f>
        <v>829112</v>
      </c>
      <c r="D110" s="381">
        <f aca="true" t="shared" si="18" ref="D110:J111">SUM(D11,D31,D36,D51,D56,D90)</f>
        <v>620839</v>
      </c>
      <c r="E110" s="151">
        <f t="shared" si="18"/>
        <v>189373</v>
      </c>
      <c r="F110" s="381">
        <f t="shared" si="18"/>
        <v>0</v>
      </c>
      <c r="G110" s="151">
        <f t="shared" si="18"/>
        <v>0</v>
      </c>
      <c r="H110" s="381">
        <f t="shared" si="18"/>
        <v>0</v>
      </c>
      <c r="I110" s="151">
        <f t="shared" si="18"/>
        <v>0</v>
      </c>
      <c r="J110" s="381">
        <f t="shared" si="18"/>
        <v>18900</v>
      </c>
      <c r="K110" s="151"/>
      <c r="L110" s="151">
        <f>SUM(L11,L31,L36,L51,L56,L90)</f>
        <v>0</v>
      </c>
      <c r="M110" s="381">
        <f>SUM(M11,M31,M36,M51,M56,M90)</f>
        <v>0</v>
      </c>
      <c r="N110" s="345"/>
    </row>
    <row r="111" spans="1:14" ht="12.75">
      <c r="A111" s="219" t="s">
        <v>966</v>
      </c>
      <c r="B111" s="368"/>
      <c r="C111" s="104">
        <f>SUM(D111:L111)</f>
        <v>899581</v>
      </c>
      <c r="D111" s="291">
        <f t="shared" si="18"/>
        <v>639471</v>
      </c>
      <c r="E111" s="104">
        <f t="shared" si="18"/>
        <v>209223</v>
      </c>
      <c r="F111" s="291">
        <f t="shared" si="18"/>
        <v>0</v>
      </c>
      <c r="G111" s="104">
        <f t="shared" si="18"/>
        <v>37</v>
      </c>
      <c r="H111" s="291">
        <f t="shared" si="18"/>
        <v>0</v>
      </c>
      <c r="I111" s="104">
        <f t="shared" si="18"/>
        <v>1268</v>
      </c>
      <c r="J111" s="291">
        <f t="shared" si="18"/>
        <v>24292</v>
      </c>
      <c r="K111" s="104">
        <f>SUM(K12,K32,K37,K52,K57,K91)</f>
        <v>12885</v>
      </c>
      <c r="L111" s="104">
        <f>SUM(L12,L32,L37,L52,L57,L91)</f>
        <v>12405</v>
      </c>
      <c r="M111" s="381" t="e">
        <f>SUM(M12,M32,M37,M52,M57,M91)</f>
        <v>#REF!</v>
      </c>
      <c r="N111" s="345"/>
    </row>
    <row r="112" spans="1:14" ht="12.75">
      <c r="A112" s="219" t="s">
        <v>1009</v>
      </c>
      <c r="B112" s="368"/>
      <c r="C112" s="104">
        <f>SUM(D112:L112)</f>
        <v>897020</v>
      </c>
      <c r="D112" s="291">
        <f>D$13+D$33+D$38+D$53+D$58+D$92</f>
        <v>639471</v>
      </c>
      <c r="E112" s="104">
        <f aca="true" t="shared" si="19" ref="E112:N112">E$13+E$33+E$38+E$53+E$58+E$92</f>
        <v>206661</v>
      </c>
      <c r="F112" s="291">
        <f t="shared" si="19"/>
        <v>0</v>
      </c>
      <c r="G112" s="104">
        <f t="shared" si="19"/>
        <v>37</v>
      </c>
      <c r="H112" s="291">
        <f t="shared" si="19"/>
        <v>0</v>
      </c>
      <c r="I112" s="104">
        <f t="shared" si="19"/>
        <v>1269</v>
      </c>
      <c r="J112" s="291">
        <f t="shared" si="19"/>
        <v>24292</v>
      </c>
      <c r="K112" s="104">
        <f t="shared" si="19"/>
        <v>12885</v>
      </c>
      <c r="L112" s="104">
        <f t="shared" si="19"/>
        <v>12405</v>
      </c>
      <c r="M112" s="291">
        <f t="shared" si="19"/>
        <v>0</v>
      </c>
      <c r="N112" s="343">
        <f t="shared" si="19"/>
        <v>-5339</v>
      </c>
    </row>
    <row r="113" spans="1:14" ht="12.75">
      <c r="A113" s="219" t="s">
        <v>1010</v>
      </c>
      <c r="B113" s="368"/>
      <c r="C113" s="296">
        <f>(C$112/C$111)*100</f>
        <v>99.71531190632084</v>
      </c>
      <c r="D113" s="382">
        <f aca="true" t="shared" si="20" ref="D113:M113">(D$112/D$111)*100</f>
        <v>100</v>
      </c>
      <c r="E113" s="296">
        <f t="shared" si="20"/>
        <v>98.77546923617385</v>
      </c>
      <c r="F113" s="382">
        <v>0</v>
      </c>
      <c r="G113" s="296">
        <f t="shared" si="20"/>
        <v>100</v>
      </c>
      <c r="H113" s="382">
        <v>0</v>
      </c>
      <c r="I113" s="296">
        <f t="shared" si="20"/>
        <v>100.0788643533123</v>
      </c>
      <c r="J113" s="382">
        <f t="shared" si="20"/>
        <v>100</v>
      </c>
      <c r="K113" s="296">
        <f t="shared" si="20"/>
        <v>100</v>
      </c>
      <c r="L113" s="296">
        <f t="shared" si="20"/>
        <v>100</v>
      </c>
      <c r="M113" s="382" t="e">
        <f t="shared" si="20"/>
        <v>#REF!</v>
      </c>
      <c r="N113" s="296">
        <v>0</v>
      </c>
    </row>
    <row r="114" spans="1:14" ht="12.75">
      <c r="A114" s="369"/>
      <c r="B114" s="370"/>
      <c r="C114" s="373"/>
      <c r="D114" s="372"/>
      <c r="E114" s="373"/>
      <c r="F114" s="373"/>
      <c r="G114" s="373"/>
      <c r="H114" s="373"/>
      <c r="I114" s="373"/>
      <c r="J114" s="373"/>
      <c r="K114" s="373"/>
      <c r="L114" s="372"/>
      <c r="M114" s="136"/>
      <c r="N114" s="340"/>
    </row>
    <row r="115" spans="1:14" ht="12.75">
      <c r="A115" s="279"/>
      <c r="B115" s="371"/>
      <c r="C115" s="374"/>
      <c r="D115" s="372"/>
      <c r="E115" s="374"/>
      <c r="F115" s="374"/>
      <c r="G115" s="374"/>
      <c r="H115" s="374"/>
      <c r="I115" s="374"/>
      <c r="J115" s="374"/>
      <c r="K115" s="374"/>
      <c r="L115" s="372"/>
      <c r="M115" s="136"/>
      <c r="N115" s="340"/>
    </row>
    <row r="116" spans="1:14" ht="12.75">
      <c r="A116" s="14" t="s">
        <v>1002</v>
      </c>
      <c r="B116" s="281" t="s">
        <v>996</v>
      </c>
      <c r="C116" s="102">
        <f aca="true" t="shared" si="21" ref="C116:L116">SUM(C12,C32,C52,C71,C81,C91)</f>
        <v>679717</v>
      </c>
      <c r="D116" s="102">
        <f t="shared" si="21"/>
        <v>549737</v>
      </c>
      <c r="E116" s="102">
        <f t="shared" si="21"/>
        <v>84035</v>
      </c>
      <c r="F116" s="102">
        <f t="shared" si="21"/>
        <v>0</v>
      </c>
      <c r="G116" s="102">
        <f t="shared" si="21"/>
        <v>0</v>
      </c>
      <c r="H116" s="102">
        <f t="shared" si="21"/>
        <v>0</v>
      </c>
      <c r="I116" s="102">
        <f t="shared" si="21"/>
        <v>1268</v>
      </c>
      <c r="J116" s="102">
        <f t="shared" si="21"/>
        <v>24292</v>
      </c>
      <c r="K116" s="102">
        <f t="shared" si="21"/>
        <v>12885</v>
      </c>
      <c r="L116" s="102">
        <f t="shared" si="21"/>
        <v>7500</v>
      </c>
      <c r="M116" s="32"/>
      <c r="N116" s="345"/>
    </row>
    <row r="117" spans="1:14" ht="12.75">
      <c r="A117" s="14" t="s">
        <v>1040</v>
      </c>
      <c r="B117" s="281"/>
      <c r="C117" s="102">
        <f>SUM(D117:L117)</f>
        <v>676532</v>
      </c>
      <c r="D117" s="102">
        <f>D$13+D$33+D$53+D$72+D$82+D$92</f>
        <v>549737</v>
      </c>
      <c r="E117" s="102">
        <f aca="true" t="shared" si="22" ref="E117:N117">E$13+E$33+E$53+E$72+E$82+E$92</f>
        <v>80849</v>
      </c>
      <c r="F117" s="102">
        <f t="shared" si="22"/>
        <v>0</v>
      </c>
      <c r="G117" s="102">
        <f t="shared" si="22"/>
        <v>0</v>
      </c>
      <c r="H117" s="102">
        <f t="shared" si="22"/>
        <v>0</v>
      </c>
      <c r="I117" s="102">
        <f t="shared" si="22"/>
        <v>1269</v>
      </c>
      <c r="J117" s="102">
        <f t="shared" si="22"/>
        <v>24292</v>
      </c>
      <c r="K117" s="102">
        <f t="shared" si="22"/>
        <v>12885</v>
      </c>
      <c r="L117" s="102">
        <f t="shared" si="22"/>
        <v>7500</v>
      </c>
      <c r="M117" s="384">
        <f t="shared" si="22"/>
        <v>0</v>
      </c>
      <c r="N117" s="343">
        <f t="shared" si="22"/>
        <v>-5339</v>
      </c>
    </row>
    <row r="118" spans="1:14" ht="12.75">
      <c r="A118" s="14" t="s">
        <v>1030</v>
      </c>
      <c r="B118" s="281"/>
      <c r="C118" s="328">
        <f>(C$117/C$116)*100</f>
        <v>99.53142263618535</v>
      </c>
      <c r="D118" s="328">
        <f aca="true" t="shared" si="23" ref="D118:M118">(D$117/D$116)*100</f>
        <v>100</v>
      </c>
      <c r="E118" s="328">
        <f t="shared" si="23"/>
        <v>96.20872255607782</v>
      </c>
      <c r="F118" s="328">
        <v>0</v>
      </c>
      <c r="G118" s="328">
        <v>0</v>
      </c>
      <c r="H118" s="328">
        <v>0</v>
      </c>
      <c r="I118" s="328">
        <f t="shared" si="23"/>
        <v>100.0788643533123</v>
      </c>
      <c r="J118" s="328">
        <f t="shared" si="23"/>
        <v>100</v>
      </c>
      <c r="K118" s="328">
        <f t="shared" si="23"/>
        <v>100</v>
      </c>
      <c r="L118" s="328">
        <f t="shared" si="23"/>
        <v>100</v>
      </c>
      <c r="M118" s="385" t="e">
        <f t="shared" si="23"/>
        <v>#DIV/0!</v>
      </c>
      <c r="N118" s="328">
        <v>0</v>
      </c>
    </row>
    <row r="119" spans="1:14" ht="12.75">
      <c r="A119" s="14" t="s">
        <v>1001</v>
      </c>
      <c r="B119" s="281" t="s">
        <v>998</v>
      </c>
      <c r="C119" s="263">
        <f>SUM(C37,C66,C76,C86,)</f>
        <v>219864</v>
      </c>
      <c r="D119" s="263">
        <f>D$37+D$66+D$76+D$86</f>
        <v>89734</v>
      </c>
      <c r="E119" s="263">
        <f aca="true" t="shared" si="24" ref="E119:L119">E$37+E$66+E$76+E$86</f>
        <v>125188</v>
      </c>
      <c r="F119" s="263">
        <f t="shared" si="24"/>
        <v>0</v>
      </c>
      <c r="G119" s="263">
        <f t="shared" si="24"/>
        <v>37</v>
      </c>
      <c r="H119" s="263">
        <f t="shared" si="24"/>
        <v>0</v>
      </c>
      <c r="I119" s="263">
        <f t="shared" si="24"/>
        <v>0</v>
      </c>
      <c r="J119" s="263">
        <f t="shared" si="24"/>
        <v>0</v>
      </c>
      <c r="K119" s="263">
        <f t="shared" si="24"/>
        <v>0</v>
      </c>
      <c r="L119" s="263">
        <f t="shared" si="24"/>
        <v>4905</v>
      </c>
      <c r="M119" s="3"/>
      <c r="N119" s="345"/>
    </row>
    <row r="120" spans="1:15" ht="12.75">
      <c r="A120" s="14" t="s">
        <v>1031</v>
      </c>
      <c r="B120" s="281"/>
      <c r="C120" s="263">
        <f>SUM(D120:L120)</f>
        <v>220488</v>
      </c>
      <c r="D120" s="263">
        <f>D$38+D$67+D$77+D$87</f>
        <v>89734</v>
      </c>
      <c r="E120" s="263">
        <f aca="true" t="shared" si="25" ref="E120:N120">E$38+E$67+E$77+E$87</f>
        <v>125812</v>
      </c>
      <c r="F120" s="263">
        <f t="shared" si="25"/>
        <v>0</v>
      </c>
      <c r="G120" s="263">
        <f t="shared" si="25"/>
        <v>37</v>
      </c>
      <c r="H120" s="263">
        <f t="shared" si="25"/>
        <v>0</v>
      </c>
      <c r="I120" s="263">
        <f t="shared" si="25"/>
        <v>0</v>
      </c>
      <c r="J120" s="263">
        <f t="shared" si="25"/>
        <v>0</v>
      </c>
      <c r="K120" s="263">
        <f t="shared" si="25"/>
        <v>0</v>
      </c>
      <c r="L120" s="263">
        <f t="shared" si="25"/>
        <v>4905</v>
      </c>
      <c r="M120" s="386">
        <f t="shared" si="25"/>
        <v>0</v>
      </c>
      <c r="N120" s="343">
        <f t="shared" si="25"/>
        <v>0</v>
      </c>
      <c r="O120" s="79"/>
    </row>
    <row r="121" spans="1:14" ht="12.75">
      <c r="A121" s="14" t="s">
        <v>1032</v>
      </c>
      <c r="B121" s="281"/>
      <c r="C121" s="366">
        <f>(C$120/C$119)*100</f>
        <v>100.28381181093766</v>
      </c>
      <c r="D121" s="366">
        <f aca="true" t="shared" si="26" ref="D121:M121">(D$120/D$119)*100</f>
        <v>100</v>
      </c>
      <c r="E121" s="366">
        <f t="shared" si="26"/>
        <v>100.49845033070261</v>
      </c>
      <c r="F121" s="366">
        <v>0</v>
      </c>
      <c r="G121" s="366">
        <f t="shared" si="26"/>
        <v>100</v>
      </c>
      <c r="H121" s="366">
        <v>0</v>
      </c>
      <c r="I121" s="366">
        <v>0</v>
      </c>
      <c r="J121" s="366">
        <v>0</v>
      </c>
      <c r="K121" s="366">
        <v>0</v>
      </c>
      <c r="L121" s="366">
        <f t="shared" si="26"/>
        <v>100</v>
      </c>
      <c r="M121" s="387" t="e">
        <f t="shared" si="26"/>
        <v>#DIV/0!</v>
      </c>
      <c r="N121" s="366">
        <v>0</v>
      </c>
    </row>
    <row r="122" spans="1:14" ht="12.75">
      <c r="A122" s="14" t="s">
        <v>1003</v>
      </c>
      <c r="B122" s="55" t="s">
        <v>1004</v>
      </c>
      <c r="C122" s="264">
        <v>0</v>
      </c>
      <c r="D122" s="367">
        <v>0</v>
      </c>
      <c r="E122" s="367">
        <v>0</v>
      </c>
      <c r="F122" s="367">
        <v>0</v>
      </c>
      <c r="G122" s="367">
        <v>0</v>
      </c>
      <c r="H122" s="367">
        <v>0</v>
      </c>
      <c r="I122" s="367">
        <v>0</v>
      </c>
      <c r="J122" s="367">
        <v>0</v>
      </c>
      <c r="K122" s="367">
        <v>0</v>
      </c>
      <c r="L122" s="367">
        <v>0</v>
      </c>
      <c r="M122" s="388"/>
      <c r="N122" s="342">
        <v>0</v>
      </c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86"/>
    </row>
    <row r="124" spans="1:14" ht="12.75">
      <c r="A124" s="1" t="s">
        <v>1005</v>
      </c>
      <c r="B124" s="1"/>
      <c r="C124" s="161">
        <f>SUM(C116:C119)</f>
        <v>1576212.5314226362</v>
      </c>
      <c r="D124" s="161">
        <f aca="true" t="shared" si="27" ref="D124:M124">SUM(D116:D119)</f>
        <v>1189308</v>
      </c>
      <c r="E124" s="161">
        <f t="shared" si="27"/>
        <v>290168.20872255607</v>
      </c>
      <c r="F124" s="161">
        <f t="shared" si="27"/>
        <v>0</v>
      </c>
      <c r="G124" s="161">
        <f t="shared" si="27"/>
        <v>37</v>
      </c>
      <c r="H124" s="161">
        <f t="shared" si="27"/>
        <v>0</v>
      </c>
      <c r="I124" s="161">
        <f t="shared" si="27"/>
        <v>2637.0788643533124</v>
      </c>
      <c r="J124" s="161">
        <f t="shared" si="27"/>
        <v>48684</v>
      </c>
      <c r="K124" s="161">
        <f t="shared" si="27"/>
        <v>25870</v>
      </c>
      <c r="L124" s="161">
        <f t="shared" si="27"/>
        <v>20005</v>
      </c>
      <c r="M124" s="161" t="e">
        <f t="shared" si="27"/>
        <v>#DIV/0!</v>
      </c>
      <c r="N124" s="186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86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86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86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86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86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86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86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86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86"/>
    </row>
    <row r="134" spans="1:14" ht="12.75">
      <c r="A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</row>
    <row r="135" spans="1:14" ht="12.75">
      <c r="A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</row>
    <row r="136" spans="1:14" ht="12.75">
      <c r="A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</row>
    <row r="137" spans="1:14" ht="12.75">
      <c r="A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</row>
    <row r="138" spans="1:14" ht="12.75">
      <c r="A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</row>
    <row r="139" spans="1:14" ht="12.75">
      <c r="A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</row>
    <row r="140" spans="1:14" ht="12.75">
      <c r="A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</row>
    <row r="141" spans="1:14" ht="12.75">
      <c r="A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</row>
    <row r="142" spans="1:14" ht="12.75">
      <c r="A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</row>
    <row r="143" spans="1:14" ht="12.75">
      <c r="A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</row>
    <row r="144" spans="1:14" ht="12.75">
      <c r="A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</row>
    <row r="145" spans="1:14" ht="12.75">
      <c r="A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</row>
    <row r="146" spans="1:14" ht="12.75">
      <c r="A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</row>
  </sheetData>
  <sheetProtection/>
  <mergeCells count="8">
    <mergeCell ref="J9:K9"/>
    <mergeCell ref="A6:A8"/>
    <mergeCell ref="J6:K7"/>
    <mergeCell ref="A3:N3"/>
    <mergeCell ref="A4:N4"/>
    <mergeCell ref="A5:N5"/>
    <mergeCell ref="N6:N8"/>
    <mergeCell ref="M6:M8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67" r:id="rId1"/>
  <headerFooter alignWithMargins="0">
    <oddFooter>&amp;C&amp;P. oldal</oddFooter>
  </headerFooter>
  <rowBreaks count="2" manualBreakCount="2">
    <brk id="54" max="13" man="1"/>
    <brk id="10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97"/>
  <sheetViews>
    <sheetView view="pageBreakPreview" zoomScaleSheetLayoutView="100" zoomScalePageLayoutView="0" workbookViewId="0" topLeftCell="A22">
      <selection activeCell="C23" sqref="C23"/>
    </sheetView>
  </sheetViews>
  <sheetFormatPr defaultColWidth="9.140625" defaultRowHeight="12.75"/>
  <cols>
    <col min="1" max="1" width="31.8515625" style="186" customWidth="1"/>
    <col min="2" max="2" width="10.57421875" style="186" customWidth="1"/>
    <col min="3" max="3" width="9.28125" style="186" customWidth="1"/>
    <col min="4" max="4" width="9.7109375" style="186" customWidth="1"/>
    <col min="5" max="5" width="9.28125" style="186" customWidth="1"/>
    <col min="6" max="7" width="10.57421875" style="186" customWidth="1"/>
    <col min="8" max="12" width="9.7109375" style="186" customWidth="1"/>
    <col min="13" max="13" width="8.28125" style="186" customWidth="1"/>
    <col min="14" max="14" width="8.421875" style="186" customWidth="1"/>
    <col min="15" max="15" width="13.7109375" style="186" bestFit="1" customWidth="1"/>
    <col min="16" max="16384" width="9.140625" style="186" customWidth="1"/>
  </cols>
  <sheetData>
    <row r="1" spans="1:14" ht="15.75">
      <c r="A1" s="34" t="s">
        <v>10</v>
      </c>
      <c r="B1" s="34"/>
      <c r="C1" s="34"/>
      <c r="D1" s="34"/>
      <c r="E1" s="34"/>
      <c r="F1" s="34"/>
      <c r="G1" s="34"/>
      <c r="H1" s="42"/>
      <c r="I1" s="42"/>
      <c r="J1" s="42"/>
      <c r="K1" s="42"/>
      <c r="L1" s="42"/>
      <c r="M1" s="42"/>
      <c r="N1" s="42"/>
    </row>
    <row r="2" spans="1:14" ht="15">
      <c r="A2" s="198"/>
      <c r="B2" s="198"/>
      <c r="C2" s="198"/>
      <c r="D2" s="198"/>
      <c r="E2" s="198"/>
      <c r="F2" s="198"/>
      <c r="G2" s="198"/>
      <c r="H2" s="198"/>
      <c r="I2" s="199"/>
      <c r="J2" s="198"/>
      <c r="K2" s="198"/>
      <c r="L2" s="198"/>
      <c r="M2" s="198"/>
      <c r="N2" s="198"/>
    </row>
    <row r="3" spans="1:14" ht="15">
      <c r="A3" s="198"/>
      <c r="B3" s="198"/>
      <c r="C3" s="198"/>
      <c r="D3" s="198"/>
      <c r="E3" s="198"/>
      <c r="F3" s="198"/>
      <c r="G3" s="198"/>
      <c r="H3" s="198"/>
      <c r="I3" s="199"/>
      <c r="J3" s="198"/>
      <c r="K3" s="198"/>
      <c r="L3" s="198"/>
      <c r="M3" s="198"/>
      <c r="N3" s="198"/>
    </row>
    <row r="4" spans="1:15" ht="15.75">
      <c r="A4" s="877" t="s">
        <v>470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2"/>
    </row>
    <row r="5" spans="1:15" ht="15.75">
      <c r="A5" s="877" t="s">
        <v>1017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2"/>
    </row>
    <row r="6" spans="1:15" ht="15.75">
      <c r="A6" s="877" t="s">
        <v>497</v>
      </c>
      <c r="B6" s="876"/>
      <c r="C6" s="876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2"/>
    </row>
    <row r="7" spans="1:14" ht="12.75">
      <c r="A7" s="43"/>
      <c r="B7" s="43"/>
      <c r="C7" s="43"/>
      <c r="D7" s="43"/>
      <c r="E7" s="22"/>
      <c r="F7" s="22"/>
      <c r="G7" s="22"/>
      <c r="H7" s="43"/>
      <c r="I7" s="43"/>
      <c r="J7" s="43"/>
      <c r="K7" s="43"/>
      <c r="L7" s="43"/>
      <c r="M7" s="43"/>
      <c r="N7" s="43"/>
    </row>
    <row r="8" spans="1:14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 ht="12.75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863" t="s">
        <v>1012</v>
      </c>
      <c r="L9" s="863"/>
      <c r="M9" s="863"/>
      <c r="N9" s="863"/>
      <c r="O9" s="863"/>
    </row>
    <row r="10" spans="1:15" ht="12.75">
      <c r="A10" s="847" t="s">
        <v>887</v>
      </c>
      <c r="B10" s="209" t="s">
        <v>472</v>
      </c>
      <c r="C10" s="852" t="s">
        <v>498</v>
      </c>
      <c r="D10" s="853"/>
      <c r="E10" s="853"/>
      <c r="F10" s="853"/>
      <c r="G10" s="853"/>
      <c r="H10" s="854"/>
      <c r="I10" s="853" t="s">
        <v>499</v>
      </c>
      <c r="J10" s="855"/>
      <c r="K10" s="855"/>
      <c r="L10" s="847" t="s">
        <v>884</v>
      </c>
      <c r="M10" s="847" t="s">
        <v>888</v>
      </c>
      <c r="N10" s="847" t="s">
        <v>501</v>
      </c>
      <c r="O10" s="885" t="s">
        <v>1015</v>
      </c>
    </row>
    <row r="11" spans="1:15" ht="12.75">
      <c r="A11" s="848"/>
      <c r="B11" s="208" t="s">
        <v>517</v>
      </c>
      <c r="C11" s="847" t="s">
        <v>885</v>
      </c>
      <c r="D11" s="208" t="s">
        <v>502</v>
      </c>
      <c r="E11" s="847" t="s">
        <v>503</v>
      </c>
      <c r="F11" s="208" t="s">
        <v>504</v>
      </c>
      <c r="G11" s="207" t="s">
        <v>645</v>
      </c>
      <c r="H11" s="108" t="s">
        <v>474</v>
      </c>
      <c r="I11" s="847" t="s">
        <v>505</v>
      </c>
      <c r="J11" s="847" t="s">
        <v>506</v>
      </c>
      <c r="K11" s="209" t="s">
        <v>475</v>
      </c>
      <c r="L11" s="850"/>
      <c r="M11" s="850"/>
      <c r="N11" s="848"/>
      <c r="O11" s="885"/>
    </row>
    <row r="12" spans="1:15" ht="12.75">
      <c r="A12" s="848"/>
      <c r="B12" s="208" t="s">
        <v>491</v>
      </c>
      <c r="C12" s="850"/>
      <c r="D12" s="208" t="s">
        <v>507</v>
      </c>
      <c r="E12" s="850"/>
      <c r="F12" s="208" t="s">
        <v>508</v>
      </c>
      <c r="G12" s="207" t="s">
        <v>646</v>
      </c>
      <c r="H12" s="207" t="s">
        <v>655</v>
      </c>
      <c r="I12" s="850"/>
      <c r="J12" s="850"/>
      <c r="K12" s="208" t="s">
        <v>509</v>
      </c>
      <c r="L12" s="850"/>
      <c r="M12" s="850"/>
      <c r="N12" s="848"/>
      <c r="O12" s="885"/>
    </row>
    <row r="13" spans="1:15" ht="12.75">
      <c r="A13" s="849"/>
      <c r="B13" s="211"/>
      <c r="C13" s="851"/>
      <c r="D13" s="211" t="s">
        <v>510</v>
      </c>
      <c r="E13" s="851"/>
      <c r="F13" s="211" t="s">
        <v>511</v>
      </c>
      <c r="G13" s="210" t="s">
        <v>647</v>
      </c>
      <c r="H13" s="210" t="s">
        <v>656</v>
      </c>
      <c r="I13" s="851"/>
      <c r="J13" s="851"/>
      <c r="K13" s="211" t="s">
        <v>487</v>
      </c>
      <c r="L13" s="851"/>
      <c r="M13" s="851"/>
      <c r="N13" s="849"/>
      <c r="O13" s="885"/>
    </row>
    <row r="14" spans="1:15" ht="12.75">
      <c r="A14" s="108" t="s">
        <v>440</v>
      </c>
      <c r="B14" s="205" t="s">
        <v>441</v>
      </c>
      <c r="C14" s="212" t="s">
        <v>442</v>
      </c>
      <c r="D14" s="205" t="s">
        <v>443</v>
      </c>
      <c r="E14" s="212" t="s">
        <v>444</v>
      </c>
      <c r="F14" s="205" t="s">
        <v>445</v>
      </c>
      <c r="G14" s="212" t="s">
        <v>447</v>
      </c>
      <c r="H14" s="206" t="s">
        <v>448</v>
      </c>
      <c r="I14" s="204" t="s">
        <v>449</v>
      </c>
      <c r="J14" s="212" t="s">
        <v>450</v>
      </c>
      <c r="K14" s="205" t="s">
        <v>451</v>
      </c>
      <c r="L14" s="210" t="s">
        <v>452</v>
      </c>
      <c r="M14" s="205" t="s">
        <v>453</v>
      </c>
      <c r="N14" s="212" t="s">
        <v>454</v>
      </c>
      <c r="O14" s="212" t="s">
        <v>644</v>
      </c>
    </row>
    <row r="15" spans="1:15" ht="12.75">
      <c r="A15" s="393" t="s">
        <v>1041</v>
      </c>
      <c r="B15" s="383"/>
      <c r="C15" s="403"/>
      <c r="D15" s="383"/>
      <c r="E15" s="394"/>
      <c r="F15" s="383"/>
      <c r="G15" s="394"/>
      <c r="H15" s="383"/>
      <c r="I15" s="394"/>
      <c r="J15" s="383"/>
      <c r="K15" s="394"/>
      <c r="L15" s="383"/>
      <c r="M15" s="394"/>
      <c r="N15" s="383"/>
      <c r="O15" s="339"/>
    </row>
    <row r="16" spans="1:15" ht="12.75">
      <c r="A16" s="399" t="s">
        <v>527</v>
      </c>
      <c r="B16" s="378">
        <f>SUM(C16:O16)</f>
        <v>1408135</v>
      </c>
      <c r="C16" s="303">
        <f>'5.1'!D245</f>
        <v>2200</v>
      </c>
      <c r="D16" s="378">
        <f>'5.1'!E245</f>
        <v>638</v>
      </c>
      <c r="E16" s="303">
        <f>'5.1'!F245</f>
        <v>428829</v>
      </c>
      <c r="F16" s="378">
        <f>'5.1'!G245</f>
        <v>113998</v>
      </c>
      <c r="G16" s="303">
        <f>'5.1'!H245</f>
        <v>11439</v>
      </c>
      <c r="H16" s="378">
        <f>'5.1'!I245</f>
        <v>11550</v>
      </c>
      <c r="I16" s="303">
        <f>'5.1'!J245</f>
        <v>22599</v>
      </c>
      <c r="J16" s="378">
        <f>'5.1'!K245</f>
        <v>69195</v>
      </c>
      <c r="K16" s="303">
        <f>'5.1'!L245</f>
        <v>1200</v>
      </c>
      <c r="L16" s="378">
        <f>'5.1'!M245</f>
        <v>440000</v>
      </c>
      <c r="M16" s="303">
        <f>'5.1'!N245</f>
        <v>221107</v>
      </c>
      <c r="N16" s="378">
        <f>'5.1'!O245</f>
        <v>85380</v>
      </c>
      <c r="O16" s="340"/>
    </row>
    <row r="17" spans="1:15" ht="12.75">
      <c r="A17" s="399" t="s">
        <v>966</v>
      </c>
      <c r="B17" s="378">
        <f>SUM(C17:O17)</f>
        <v>1256578</v>
      </c>
      <c r="C17" s="303">
        <f>'5.1'!D246</f>
        <v>23004</v>
      </c>
      <c r="D17" s="378">
        <f>'5.1'!E246</f>
        <v>4729</v>
      </c>
      <c r="E17" s="303">
        <f>'5.1'!F246</f>
        <v>435329</v>
      </c>
      <c r="F17" s="378">
        <f>'5.1'!G246</f>
        <v>113464</v>
      </c>
      <c r="G17" s="303">
        <f>'5.1'!H246</f>
        <v>74874</v>
      </c>
      <c r="H17" s="378">
        <f>'5.1'!I246</f>
        <v>19051</v>
      </c>
      <c r="I17" s="303">
        <f>'5.1'!J246</f>
        <v>22577</v>
      </c>
      <c r="J17" s="378">
        <f>'5.1'!K246</f>
        <v>26058</v>
      </c>
      <c r="K17" s="303">
        <f>'5.1'!L246</f>
        <v>1100</v>
      </c>
      <c r="L17" s="378">
        <f>'5.1'!M246</f>
        <v>140000</v>
      </c>
      <c r="M17" s="303">
        <f>'5.1'!N246</f>
        <v>387005</v>
      </c>
      <c r="N17" s="378">
        <f>'5.1'!O246</f>
        <v>9387</v>
      </c>
      <c r="O17" s="340"/>
    </row>
    <row r="18" spans="1:19" ht="12.75">
      <c r="A18" s="399" t="s">
        <v>1009</v>
      </c>
      <c r="B18" s="378">
        <f>SUM(C18:O18)</f>
        <v>1258628</v>
      </c>
      <c r="C18" s="303">
        <f>'5.1'!D$247</f>
        <v>23003</v>
      </c>
      <c r="D18" s="303">
        <f>'5.1'!E$247</f>
        <v>6072</v>
      </c>
      <c r="E18" s="303">
        <v>424030</v>
      </c>
      <c r="F18" s="303">
        <f>'5.1'!G$247</f>
        <v>112404</v>
      </c>
      <c r="G18" s="303">
        <f>'5.1'!H$247</f>
        <v>73375</v>
      </c>
      <c r="H18" s="303">
        <f>'5.1'!I$247</f>
        <v>19072</v>
      </c>
      <c r="I18" s="303">
        <f>'5.1'!J$247</f>
        <v>22577</v>
      </c>
      <c r="J18" s="303">
        <f>'5.1'!K$247</f>
        <v>26059</v>
      </c>
      <c r="K18" s="303">
        <f>'5.1'!L$247</f>
        <v>1100</v>
      </c>
      <c r="L18" s="303">
        <f>'5.1'!M$247</f>
        <v>140000</v>
      </c>
      <c r="M18" s="303">
        <f>'5.1'!N$247</f>
        <v>386274</v>
      </c>
      <c r="N18" s="303">
        <f>'5.1'!O$247</f>
        <v>0</v>
      </c>
      <c r="O18" s="378">
        <v>24662</v>
      </c>
      <c r="S18" s="200"/>
    </row>
    <row r="19" spans="1:15" ht="12.75">
      <c r="A19" s="400" t="s">
        <v>1010</v>
      </c>
      <c r="B19" s="449">
        <f>(B$18/B$17)*100</f>
        <v>100.16314148425327</v>
      </c>
      <c r="C19" s="449">
        <f aca="true" t="shared" si="0" ref="C19:N19">(C$18/C$17)*100</f>
        <v>99.99565292992523</v>
      </c>
      <c r="D19" s="449">
        <f t="shared" si="0"/>
        <v>128.39923873969127</v>
      </c>
      <c r="E19" s="449">
        <f t="shared" si="0"/>
        <v>97.40449177518612</v>
      </c>
      <c r="F19" s="449">
        <f t="shared" si="0"/>
        <v>99.06578297962349</v>
      </c>
      <c r="G19" s="449">
        <f t="shared" si="0"/>
        <v>97.99796992280363</v>
      </c>
      <c r="H19" s="449">
        <f t="shared" si="0"/>
        <v>100.11023043409794</v>
      </c>
      <c r="I19" s="449">
        <f t="shared" si="0"/>
        <v>100</v>
      </c>
      <c r="J19" s="449">
        <f t="shared" si="0"/>
        <v>100.00383759306163</v>
      </c>
      <c r="K19" s="449">
        <f t="shared" si="0"/>
        <v>100</v>
      </c>
      <c r="L19" s="449">
        <f t="shared" si="0"/>
        <v>100</v>
      </c>
      <c r="M19" s="449">
        <f t="shared" si="0"/>
        <v>99.8111135515045</v>
      </c>
      <c r="N19" s="449">
        <f t="shared" si="0"/>
        <v>0</v>
      </c>
      <c r="O19" s="449">
        <v>0</v>
      </c>
    </row>
    <row r="20" spans="1:15" ht="12.75">
      <c r="A20" s="401" t="s">
        <v>1042</v>
      </c>
      <c r="B20" s="338"/>
      <c r="C20" s="378"/>
      <c r="D20" s="396"/>
      <c r="E20" s="378"/>
      <c r="F20" s="396"/>
      <c r="G20" s="378"/>
      <c r="H20" s="396"/>
      <c r="I20" s="378"/>
      <c r="J20" s="396"/>
      <c r="K20" s="378"/>
      <c r="L20" s="396"/>
      <c r="M20" s="378"/>
      <c r="N20" s="334"/>
      <c r="O20" s="339"/>
    </row>
    <row r="21" spans="1:15" ht="12.75">
      <c r="A21" s="399" t="s">
        <v>527</v>
      </c>
      <c r="B21" s="378">
        <f>SUM(C21:O21)</f>
        <v>271166</v>
      </c>
      <c r="C21" s="378">
        <f>'5.2'!D62</f>
        <v>163140</v>
      </c>
      <c r="D21" s="396">
        <f>'5.2'!E62</f>
        <v>41675</v>
      </c>
      <c r="E21" s="378">
        <f>'5.2'!F62</f>
        <v>53619</v>
      </c>
      <c r="F21" s="396">
        <f>'5.2'!G62</f>
        <v>0</v>
      </c>
      <c r="G21" s="378">
        <f>'5.2'!H62</f>
        <v>0</v>
      </c>
      <c r="H21" s="396">
        <f>'5.2'!I62</f>
        <v>12000</v>
      </c>
      <c r="I21" s="378">
        <f>'5.2'!J62</f>
        <v>0</v>
      </c>
      <c r="J21" s="396">
        <f>'5.2'!K62</f>
        <v>732</v>
      </c>
      <c r="K21" s="378">
        <f>'5.2'!L62</f>
        <v>0</v>
      </c>
      <c r="L21" s="396">
        <f>'5.2'!M62</f>
        <v>0</v>
      </c>
      <c r="M21" s="378">
        <f>'5.2'!N62</f>
        <v>0</v>
      </c>
      <c r="N21" s="334">
        <f>'5.2'!O62</f>
        <v>0</v>
      </c>
      <c r="O21" s="340"/>
    </row>
    <row r="22" spans="1:15" ht="12.75">
      <c r="A22" s="399" t="s">
        <v>966</v>
      </c>
      <c r="B22" s="378">
        <f>SUM(C22:O22)</f>
        <v>364445</v>
      </c>
      <c r="C22" s="378">
        <f>'5.2'!D63</f>
        <v>165526</v>
      </c>
      <c r="D22" s="378">
        <f>'5.2'!E63</f>
        <v>41782</v>
      </c>
      <c r="E22" s="378">
        <f>'5.2'!F63</f>
        <v>65824</v>
      </c>
      <c r="F22" s="378">
        <f>'5.2'!G63</f>
        <v>0</v>
      </c>
      <c r="G22" s="378">
        <f>'5.2'!H63</f>
        <v>0</v>
      </c>
      <c r="H22" s="378">
        <f>'5.2'!I63</f>
        <v>82067</v>
      </c>
      <c r="I22" s="378">
        <f>'5.2'!J63</f>
        <v>0</v>
      </c>
      <c r="J22" s="378">
        <f>'5.2'!K63</f>
        <v>9246</v>
      </c>
      <c r="K22" s="378">
        <f>'5.2'!L63</f>
        <v>0</v>
      </c>
      <c r="L22" s="378">
        <f>'5.2'!M63</f>
        <v>0</v>
      </c>
      <c r="M22" s="378">
        <f>'5.2'!N63</f>
        <v>0</v>
      </c>
      <c r="N22" s="378">
        <f>'5.2'!O63</f>
        <v>0</v>
      </c>
      <c r="O22" s="340"/>
    </row>
    <row r="23" spans="1:15" ht="12.75">
      <c r="A23" s="399" t="s">
        <v>1009</v>
      </c>
      <c r="B23" s="378">
        <f>SUM(C23:O23)</f>
        <v>354619</v>
      </c>
      <c r="C23" s="396">
        <v>165273</v>
      </c>
      <c r="D23" s="378">
        <v>41822</v>
      </c>
      <c r="E23" s="396">
        <v>55766</v>
      </c>
      <c r="F23" s="378"/>
      <c r="G23" s="396"/>
      <c r="H23" s="378">
        <v>82068</v>
      </c>
      <c r="I23" s="396"/>
      <c r="J23" s="378">
        <v>9690</v>
      </c>
      <c r="K23" s="396"/>
      <c r="L23" s="378"/>
      <c r="M23" s="396"/>
      <c r="N23" s="378"/>
      <c r="O23" s="340"/>
    </row>
    <row r="24" spans="1:15" ht="12.75">
      <c r="A24" s="399" t="s">
        <v>1010</v>
      </c>
      <c r="B24" s="451">
        <f>(B$23/B$22)*100</f>
        <v>97.30384557340614</v>
      </c>
      <c r="C24" s="451">
        <f>(C$23/C$22)*100</f>
        <v>99.84715392143832</v>
      </c>
      <c r="D24" s="451">
        <f>(D$23/D$22)*100</f>
        <v>100.09573500550476</v>
      </c>
      <c r="E24" s="451">
        <f>(E$23/E$22)*100</f>
        <v>84.71985901798736</v>
      </c>
      <c r="F24" s="451">
        <v>0</v>
      </c>
      <c r="G24" s="451">
        <v>0</v>
      </c>
      <c r="H24" s="451">
        <f>(H$23/H$22)*100</f>
        <v>100.00121851657792</v>
      </c>
      <c r="I24" s="451">
        <v>0</v>
      </c>
      <c r="J24" s="451">
        <f>(J$23/J$22)*100</f>
        <v>104.80207657365348</v>
      </c>
      <c r="K24" s="451">
        <v>0</v>
      </c>
      <c r="L24" s="451">
        <v>0</v>
      </c>
      <c r="M24" s="451">
        <v>0</v>
      </c>
      <c r="N24" s="451">
        <v>0</v>
      </c>
      <c r="O24" s="451">
        <v>0</v>
      </c>
    </row>
    <row r="25" spans="1:15" ht="12.75">
      <c r="A25" s="393" t="s">
        <v>1043</v>
      </c>
      <c r="B25" s="397"/>
      <c r="C25" s="398"/>
      <c r="D25" s="397"/>
      <c r="E25" s="398"/>
      <c r="F25" s="397"/>
      <c r="G25" s="398"/>
      <c r="H25" s="397"/>
      <c r="I25" s="398"/>
      <c r="J25" s="397"/>
      <c r="K25" s="398"/>
      <c r="L25" s="397"/>
      <c r="M25" s="398"/>
      <c r="N25" s="397"/>
      <c r="O25" s="339"/>
    </row>
    <row r="26" spans="1:15" ht="12.75">
      <c r="A26" s="399" t="s">
        <v>527</v>
      </c>
      <c r="B26" s="378">
        <f>SUM(C26:O26)</f>
        <v>189127</v>
      </c>
      <c r="C26" s="396">
        <v>106116</v>
      </c>
      <c r="D26" s="378">
        <v>28237</v>
      </c>
      <c r="E26" s="396">
        <v>54774</v>
      </c>
      <c r="F26" s="378"/>
      <c r="G26" s="396"/>
      <c r="H26" s="378"/>
      <c r="I26" s="396"/>
      <c r="J26" s="378"/>
      <c r="K26" s="396"/>
      <c r="L26" s="378"/>
      <c r="M26" s="396"/>
      <c r="N26" s="378"/>
      <c r="O26" s="340"/>
    </row>
    <row r="27" spans="1:15" ht="12.75">
      <c r="A27" s="399" t="s">
        <v>966</v>
      </c>
      <c r="B27" s="378">
        <f>SUM(C27:O27)</f>
        <v>218802</v>
      </c>
      <c r="C27" s="396">
        <v>120653</v>
      </c>
      <c r="D27" s="378">
        <v>32192</v>
      </c>
      <c r="E27" s="396">
        <v>65957</v>
      </c>
      <c r="F27" s="378"/>
      <c r="G27" s="396"/>
      <c r="H27" s="378"/>
      <c r="I27" s="396"/>
      <c r="J27" s="378"/>
      <c r="K27" s="396"/>
      <c r="L27" s="378"/>
      <c r="M27" s="396"/>
      <c r="N27" s="378"/>
      <c r="O27" s="340"/>
    </row>
    <row r="28" spans="1:15" ht="12.75">
      <c r="A28" s="399" t="s">
        <v>1009</v>
      </c>
      <c r="B28" s="378">
        <f>SUM(C28:O28)</f>
        <v>209876</v>
      </c>
      <c r="C28" s="396">
        <v>120653</v>
      </c>
      <c r="D28" s="378">
        <v>32193</v>
      </c>
      <c r="E28" s="396">
        <v>63196</v>
      </c>
      <c r="F28" s="378">
        <v>0</v>
      </c>
      <c r="G28" s="396">
        <v>0</v>
      </c>
      <c r="H28" s="378">
        <v>0</v>
      </c>
      <c r="I28" s="396">
        <v>0</v>
      </c>
      <c r="J28" s="378">
        <v>0</v>
      </c>
      <c r="K28" s="396">
        <v>0</v>
      </c>
      <c r="L28" s="378">
        <v>0</v>
      </c>
      <c r="M28" s="396">
        <v>0</v>
      </c>
      <c r="N28" s="378">
        <v>0</v>
      </c>
      <c r="O28" s="340">
        <v>-6166</v>
      </c>
    </row>
    <row r="29" spans="1:15" ht="12.75">
      <c r="A29" s="399" t="s">
        <v>1010</v>
      </c>
      <c r="B29" s="451">
        <f>(B$28/B$27)*100</f>
        <v>95.92051260957395</v>
      </c>
      <c r="C29" s="451">
        <f>(C$28/C$27)*100</f>
        <v>100</v>
      </c>
      <c r="D29" s="451">
        <f>(D$28/D$27)*100</f>
        <v>100.00310636182903</v>
      </c>
      <c r="E29" s="451">
        <f>(E$28/E$27)*100</f>
        <v>95.81393938475067</v>
      </c>
      <c r="F29" s="451">
        <v>0</v>
      </c>
      <c r="G29" s="451">
        <v>0</v>
      </c>
      <c r="H29" s="451">
        <v>0</v>
      </c>
      <c r="I29" s="451">
        <v>0</v>
      </c>
      <c r="J29" s="451">
        <v>0</v>
      </c>
      <c r="K29" s="451">
        <v>0</v>
      </c>
      <c r="L29" s="451">
        <v>0</v>
      </c>
      <c r="M29" s="451">
        <v>0</v>
      </c>
      <c r="N29" s="451">
        <v>0</v>
      </c>
      <c r="O29" s="451">
        <v>0</v>
      </c>
    </row>
    <row r="30" spans="1:15" ht="12.75">
      <c r="A30" s="393" t="s">
        <v>1044</v>
      </c>
      <c r="B30" s="383"/>
      <c r="C30" s="394"/>
      <c r="D30" s="383"/>
      <c r="E30" s="394"/>
      <c r="F30" s="383"/>
      <c r="G30" s="394"/>
      <c r="H30" s="383"/>
      <c r="I30" s="394"/>
      <c r="J30" s="383"/>
      <c r="K30" s="394"/>
      <c r="L30" s="383"/>
      <c r="M30" s="394"/>
      <c r="N30" s="383"/>
      <c r="O30" s="339"/>
    </row>
    <row r="31" spans="1:18" ht="12.75">
      <c r="A31" s="399" t="s">
        <v>527</v>
      </c>
      <c r="B31" s="378">
        <f>SUM(C31:O31)</f>
        <v>23756</v>
      </c>
      <c r="C31" s="396">
        <v>15274</v>
      </c>
      <c r="D31" s="378">
        <v>4083</v>
      </c>
      <c r="E31" s="396">
        <v>4399</v>
      </c>
      <c r="F31" s="378"/>
      <c r="G31" s="396"/>
      <c r="H31" s="378"/>
      <c r="I31" s="396"/>
      <c r="J31" s="378"/>
      <c r="K31" s="396"/>
      <c r="L31" s="378"/>
      <c r="M31" s="396"/>
      <c r="N31" s="378"/>
      <c r="O31" s="340"/>
      <c r="R31" s="200"/>
    </row>
    <row r="32" spans="1:15" ht="12.75">
      <c r="A32" s="399" t="s">
        <v>966</v>
      </c>
      <c r="B32" s="378">
        <f>SUM(C32:O32)</f>
        <v>28874</v>
      </c>
      <c r="C32" s="378">
        <v>15854</v>
      </c>
      <c r="D32" s="378">
        <v>4384</v>
      </c>
      <c r="E32" s="378">
        <v>4851</v>
      </c>
      <c r="F32" s="378"/>
      <c r="G32" s="378"/>
      <c r="H32" s="378"/>
      <c r="I32" s="378"/>
      <c r="J32" s="378">
        <v>3785</v>
      </c>
      <c r="K32" s="378"/>
      <c r="L32" s="378"/>
      <c r="M32" s="378"/>
      <c r="N32" s="378"/>
      <c r="O32" s="340"/>
    </row>
    <row r="33" spans="1:15" ht="12.75">
      <c r="A33" s="399" t="s">
        <v>1009</v>
      </c>
      <c r="B33" s="378">
        <f>SUM(C33:O33)</f>
        <v>28948</v>
      </c>
      <c r="C33" s="396">
        <v>15829</v>
      </c>
      <c r="D33" s="378">
        <v>4250</v>
      </c>
      <c r="E33" s="396">
        <v>4888</v>
      </c>
      <c r="F33" s="378">
        <v>0</v>
      </c>
      <c r="G33" s="396">
        <v>0</v>
      </c>
      <c r="H33" s="378">
        <v>0</v>
      </c>
      <c r="I33" s="396">
        <v>0</v>
      </c>
      <c r="J33" s="378">
        <v>3785</v>
      </c>
      <c r="K33" s="396">
        <v>0</v>
      </c>
      <c r="L33" s="378">
        <v>0</v>
      </c>
      <c r="M33" s="396">
        <v>0</v>
      </c>
      <c r="N33" s="378">
        <v>0</v>
      </c>
      <c r="O33" s="340">
        <v>196</v>
      </c>
    </row>
    <row r="34" spans="1:15" ht="12.75">
      <c r="A34" s="399" t="s">
        <v>1010</v>
      </c>
      <c r="B34" s="451">
        <f>(B$33/B$32)*100</f>
        <v>100.25628593198033</v>
      </c>
      <c r="C34" s="451">
        <f>(C$33/C$32)*100</f>
        <v>99.84231108868424</v>
      </c>
      <c r="D34" s="451">
        <f>(D$33/D$32)*100</f>
        <v>96.94343065693431</v>
      </c>
      <c r="E34" s="451">
        <f>(E$33/E$32)*100</f>
        <v>100.76272933415791</v>
      </c>
      <c r="F34" s="451">
        <v>0</v>
      </c>
      <c r="G34" s="451">
        <v>0</v>
      </c>
      <c r="H34" s="451">
        <v>0</v>
      </c>
      <c r="I34" s="451">
        <v>0</v>
      </c>
      <c r="J34" s="451">
        <f>(J$33/J$32)*100</f>
        <v>100</v>
      </c>
      <c r="K34" s="451">
        <v>0</v>
      </c>
      <c r="L34" s="451">
        <v>0</v>
      </c>
      <c r="M34" s="451">
        <v>0</v>
      </c>
      <c r="N34" s="451">
        <v>0</v>
      </c>
      <c r="O34" s="451">
        <v>0</v>
      </c>
    </row>
    <row r="35" spans="1:15" ht="12.75">
      <c r="A35" s="393" t="s">
        <v>1045</v>
      </c>
      <c r="B35" s="397"/>
      <c r="C35" s="394"/>
      <c r="D35" s="383"/>
      <c r="E35" s="394"/>
      <c r="F35" s="383"/>
      <c r="G35" s="394"/>
      <c r="H35" s="383"/>
      <c r="I35" s="394"/>
      <c r="J35" s="383"/>
      <c r="K35" s="394"/>
      <c r="L35" s="383"/>
      <c r="M35" s="394"/>
      <c r="N35" s="383"/>
      <c r="O35" s="339"/>
    </row>
    <row r="36" spans="1:15" ht="12.75">
      <c r="A36" s="399" t="s">
        <v>527</v>
      </c>
      <c r="B36" s="378">
        <f>SUM(C36:O36)</f>
        <v>135093</v>
      </c>
      <c r="C36" s="303">
        <v>68018</v>
      </c>
      <c r="D36" s="378">
        <v>17986</v>
      </c>
      <c r="E36" s="396">
        <v>49089</v>
      </c>
      <c r="F36" s="378"/>
      <c r="G36" s="396"/>
      <c r="H36" s="378"/>
      <c r="I36" s="396"/>
      <c r="J36" s="378"/>
      <c r="K36" s="396"/>
      <c r="L36" s="378"/>
      <c r="M36" s="396"/>
      <c r="N36" s="378"/>
      <c r="O36" s="340"/>
    </row>
    <row r="37" spans="1:15" ht="12.75">
      <c r="A37" s="399" t="s">
        <v>966</v>
      </c>
      <c r="B37" s="378">
        <f>SUM(C37:O37)</f>
        <v>143750</v>
      </c>
      <c r="C37" s="378">
        <v>65377</v>
      </c>
      <c r="D37" s="378">
        <v>18270</v>
      </c>
      <c r="E37" s="378">
        <v>59953</v>
      </c>
      <c r="F37" s="378">
        <v>150</v>
      </c>
      <c r="G37" s="378"/>
      <c r="H37" s="378"/>
      <c r="I37" s="378"/>
      <c r="J37" s="378"/>
      <c r="K37" s="378"/>
      <c r="L37" s="378"/>
      <c r="M37" s="378"/>
      <c r="N37" s="378"/>
      <c r="O37" s="340"/>
    </row>
    <row r="38" spans="1:15" ht="12.75">
      <c r="A38" s="399" t="s">
        <v>1009</v>
      </c>
      <c r="B38" s="378">
        <f>SUM(C38:O38)</f>
        <v>141813</v>
      </c>
      <c r="C38" s="396">
        <v>64941</v>
      </c>
      <c r="D38" s="378">
        <v>17549</v>
      </c>
      <c r="E38" s="396">
        <v>59932</v>
      </c>
      <c r="F38" s="378">
        <v>150</v>
      </c>
      <c r="G38" s="396">
        <v>0</v>
      </c>
      <c r="H38" s="378">
        <v>0</v>
      </c>
      <c r="I38" s="396">
        <v>0</v>
      </c>
      <c r="J38" s="378">
        <v>0</v>
      </c>
      <c r="K38" s="396">
        <v>0</v>
      </c>
      <c r="L38" s="378">
        <v>0</v>
      </c>
      <c r="M38" s="396">
        <v>0</v>
      </c>
      <c r="N38" s="378">
        <v>0</v>
      </c>
      <c r="O38" s="340">
        <v>-759</v>
      </c>
    </row>
    <row r="39" spans="1:15" ht="12.75">
      <c r="A39" s="400" t="s">
        <v>1010</v>
      </c>
      <c r="B39" s="449">
        <f>(B$38/B$37)*100</f>
        <v>98.65252173913044</v>
      </c>
      <c r="C39" s="449">
        <f>(C$38/C$37)*100</f>
        <v>99.33309879621274</v>
      </c>
      <c r="D39" s="449">
        <f>(D$38/D$37)*100</f>
        <v>96.0536398467433</v>
      </c>
      <c r="E39" s="449">
        <f>(E$38/E$37)*100</f>
        <v>99.9649725618401</v>
      </c>
      <c r="F39" s="449">
        <f>(F$38/F$37)*100</f>
        <v>100</v>
      </c>
      <c r="G39" s="449">
        <v>0</v>
      </c>
      <c r="H39" s="449">
        <v>0</v>
      </c>
      <c r="I39" s="449">
        <v>0</v>
      </c>
      <c r="J39" s="449">
        <v>0</v>
      </c>
      <c r="K39" s="449">
        <v>0</v>
      </c>
      <c r="L39" s="449">
        <v>0</v>
      </c>
      <c r="M39" s="449">
        <v>0</v>
      </c>
      <c r="N39" s="449">
        <v>0</v>
      </c>
      <c r="O39" s="449">
        <v>0</v>
      </c>
    </row>
    <row r="40" spans="1:15" ht="12.75">
      <c r="A40" s="393" t="s">
        <v>1046</v>
      </c>
      <c r="B40" s="397"/>
      <c r="C40" s="394"/>
      <c r="D40" s="383"/>
      <c r="E40" s="394"/>
      <c r="F40" s="383"/>
      <c r="G40" s="394"/>
      <c r="H40" s="383"/>
      <c r="I40" s="394"/>
      <c r="J40" s="383"/>
      <c r="K40" s="394"/>
      <c r="L40" s="383"/>
      <c r="M40" s="394"/>
      <c r="N40" s="383"/>
      <c r="O40" s="339"/>
    </row>
    <row r="41" spans="1:15" ht="12.75">
      <c r="A41" s="399" t="s">
        <v>527</v>
      </c>
      <c r="B41" s="378">
        <f>SUM(C41:O41)</f>
        <v>37288</v>
      </c>
      <c r="C41" s="396">
        <v>21292</v>
      </c>
      <c r="D41" s="378">
        <v>5388</v>
      </c>
      <c r="E41" s="396">
        <v>10608</v>
      </c>
      <c r="F41" s="378"/>
      <c r="G41" s="396"/>
      <c r="H41" s="378"/>
      <c r="I41" s="396"/>
      <c r="J41" s="378"/>
      <c r="K41" s="396"/>
      <c r="L41" s="378"/>
      <c r="M41" s="396"/>
      <c r="N41" s="378"/>
      <c r="O41" s="340"/>
    </row>
    <row r="42" spans="1:15" ht="12.75">
      <c r="A42" s="399" t="s">
        <v>966</v>
      </c>
      <c r="B42" s="378">
        <f>SUM(C42:O42)</f>
        <v>35649</v>
      </c>
      <c r="C42" s="378">
        <v>19957</v>
      </c>
      <c r="D42" s="378">
        <v>4701</v>
      </c>
      <c r="E42" s="378">
        <v>10991</v>
      </c>
      <c r="F42" s="378"/>
      <c r="G42" s="378"/>
      <c r="H42" s="378"/>
      <c r="I42" s="378"/>
      <c r="J42" s="378"/>
      <c r="K42" s="378"/>
      <c r="L42" s="378"/>
      <c r="M42" s="378"/>
      <c r="N42" s="378"/>
      <c r="O42" s="340"/>
    </row>
    <row r="43" spans="1:15" ht="12.75">
      <c r="A43" s="399" t="s">
        <v>1009</v>
      </c>
      <c r="B43" s="378">
        <f>SUM(C43:O43)</f>
        <v>35353</v>
      </c>
      <c r="C43" s="396">
        <v>19487</v>
      </c>
      <c r="D43" s="378">
        <v>4606</v>
      </c>
      <c r="E43" s="396">
        <v>10578</v>
      </c>
      <c r="F43" s="378">
        <v>0</v>
      </c>
      <c r="G43" s="396">
        <v>0</v>
      </c>
      <c r="H43" s="378">
        <v>0</v>
      </c>
      <c r="I43" s="396">
        <v>0</v>
      </c>
      <c r="J43" s="378">
        <v>0</v>
      </c>
      <c r="K43" s="396">
        <v>0</v>
      </c>
      <c r="L43" s="378">
        <v>0</v>
      </c>
      <c r="M43" s="396">
        <v>0</v>
      </c>
      <c r="N43" s="378">
        <v>0</v>
      </c>
      <c r="O43" s="340">
        <v>682</v>
      </c>
    </row>
    <row r="44" spans="1:15" ht="12.75">
      <c r="A44" s="400" t="s">
        <v>1010</v>
      </c>
      <c r="B44" s="449">
        <f>(B$43/B$42)*100</f>
        <v>99.16968217902325</v>
      </c>
      <c r="C44" s="449">
        <f>(C$43/C$42)*100</f>
        <v>97.64493661371951</v>
      </c>
      <c r="D44" s="449">
        <f>(D$43/D$42)*100</f>
        <v>97.97915337162306</v>
      </c>
      <c r="E44" s="449">
        <f>(E$43/E$42)*100</f>
        <v>96.24238012919662</v>
      </c>
      <c r="F44" s="449">
        <v>0</v>
      </c>
      <c r="G44" s="449">
        <v>0</v>
      </c>
      <c r="H44" s="449">
        <v>0</v>
      </c>
      <c r="I44" s="449">
        <v>0</v>
      </c>
      <c r="J44" s="449">
        <v>0</v>
      </c>
      <c r="K44" s="449">
        <v>0</v>
      </c>
      <c r="L44" s="449">
        <v>0</v>
      </c>
      <c r="M44" s="449">
        <v>0</v>
      </c>
      <c r="N44" s="449">
        <v>0</v>
      </c>
      <c r="O44" s="449">
        <v>0</v>
      </c>
    </row>
    <row r="45" spans="1:15" ht="12.75">
      <c r="A45" s="393" t="s">
        <v>1047</v>
      </c>
      <c r="B45" s="397"/>
      <c r="C45" s="394"/>
      <c r="D45" s="383"/>
      <c r="E45" s="394"/>
      <c r="F45" s="383"/>
      <c r="G45" s="394"/>
      <c r="H45" s="383"/>
      <c r="I45" s="394"/>
      <c r="J45" s="383"/>
      <c r="K45" s="394"/>
      <c r="L45" s="383"/>
      <c r="M45" s="394"/>
      <c r="N45" s="383"/>
      <c r="O45" s="339"/>
    </row>
    <row r="46" spans="1:15" ht="12.75">
      <c r="A46" s="399" t="s">
        <v>527</v>
      </c>
      <c r="B46" s="378">
        <f>SUM(C46:O46)</f>
        <v>100855</v>
      </c>
      <c r="C46" s="303">
        <v>25374</v>
      </c>
      <c r="D46" s="378">
        <v>6778</v>
      </c>
      <c r="E46" s="396">
        <v>47703</v>
      </c>
      <c r="F46" s="378">
        <v>21000</v>
      </c>
      <c r="G46" s="396"/>
      <c r="H46" s="378"/>
      <c r="I46" s="396"/>
      <c r="J46" s="378"/>
      <c r="K46" s="396"/>
      <c r="L46" s="378"/>
      <c r="M46" s="396"/>
      <c r="N46" s="378"/>
      <c r="O46" s="340"/>
    </row>
    <row r="47" spans="1:15" ht="12.75">
      <c r="A47" s="399" t="s">
        <v>966</v>
      </c>
      <c r="B47" s="378">
        <f>SUM(C47:O47)</f>
        <v>102510</v>
      </c>
      <c r="C47" s="378">
        <v>25374</v>
      </c>
      <c r="D47" s="378">
        <v>6778</v>
      </c>
      <c r="E47" s="378">
        <v>51578</v>
      </c>
      <c r="F47" s="378">
        <v>18411</v>
      </c>
      <c r="G47" s="378"/>
      <c r="H47" s="378"/>
      <c r="I47" s="378"/>
      <c r="J47" s="378">
        <v>369</v>
      </c>
      <c r="K47" s="378"/>
      <c r="L47" s="378"/>
      <c r="M47" s="378"/>
      <c r="N47" s="378"/>
      <c r="O47" s="340"/>
    </row>
    <row r="48" spans="1:15" ht="12.75">
      <c r="A48" s="399" t="s">
        <v>1009</v>
      </c>
      <c r="B48" s="378">
        <f>SUM(C48:O48)</f>
        <v>97158</v>
      </c>
      <c r="C48" s="396">
        <v>25147</v>
      </c>
      <c r="D48" s="378">
        <v>6490</v>
      </c>
      <c r="E48" s="396">
        <v>46331</v>
      </c>
      <c r="F48" s="378">
        <v>18411</v>
      </c>
      <c r="G48" s="396">
        <v>0</v>
      </c>
      <c r="H48" s="378">
        <v>0</v>
      </c>
      <c r="I48" s="396">
        <v>0</v>
      </c>
      <c r="J48" s="378">
        <v>369</v>
      </c>
      <c r="K48" s="396">
        <v>0</v>
      </c>
      <c r="L48" s="378">
        <v>0</v>
      </c>
      <c r="M48" s="396">
        <v>0</v>
      </c>
      <c r="N48" s="378">
        <v>0</v>
      </c>
      <c r="O48" s="340">
        <v>410</v>
      </c>
    </row>
    <row r="49" spans="1:15" ht="12.75">
      <c r="A49" s="400" t="s">
        <v>1010</v>
      </c>
      <c r="B49" s="449">
        <f>(B$48/B$47)*100</f>
        <v>94.7790459467369</v>
      </c>
      <c r="C49" s="449">
        <f>(C$48/C$47)*100</f>
        <v>99.10538346338772</v>
      </c>
      <c r="D49" s="449">
        <f>(D$48/D$47)*100</f>
        <v>95.75095898495132</v>
      </c>
      <c r="E49" s="449">
        <f>(E$48/E$47)*100</f>
        <v>89.82705804800496</v>
      </c>
      <c r="F49" s="449">
        <f>(F$48/F$47)*100</f>
        <v>100</v>
      </c>
      <c r="G49" s="449">
        <v>0</v>
      </c>
      <c r="H49" s="449">
        <v>0</v>
      </c>
      <c r="I49" s="449">
        <v>0</v>
      </c>
      <c r="J49" s="449">
        <f>(J$48/J$47)*100</f>
        <v>100</v>
      </c>
      <c r="K49" s="449">
        <v>0</v>
      </c>
      <c r="L49" s="449">
        <v>0</v>
      </c>
      <c r="M49" s="449">
        <v>0</v>
      </c>
      <c r="N49" s="449">
        <v>0</v>
      </c>
      <c r="O49" s="449">
        <v>0</v>
      </c>
    </row>
    <row r="50" spans="1:15" ht="12.75">
      <c r="A50" s="393" t="s">
        <v>1048</v>
      </c>
      <c r="B50" s="397"/>
      <c r="C50" s="394"/>
      <c r="D50" s="383"/>
      <c r="E50" s="394"/>
      <c r="F50" s="383"/>
      <c r="G50" s="394"/>
      <c r="H50" s="383"/>
      <c r="I50" s="394"/>
      <c r="J50" s="383"/>
      <c r="K50" s="394"/>
      <c r="L50" s="383"/>
      <c r="M50" s="394"/>
      <c r="N50" s="383"/>
      <c r="O50" s="339"/>
    </row>
    <row r="51" spans="1:15" ht="12.75">
      <c r="A51" s="399" t="s">
        <v>527</v>
      </c>
      <c r="B51" s="378">
        <f>SUM(C51:O51)</f>
        <v>342993</v>
      </c>
      <c r="C51" s="396">
        <v>79223</v>
      </c>
      <c r="D51" s="378">
        <v>20878</v>
      </c>
      <c r="E51" s="396">
        <v>241892</v>
      </c>
      <c r="F51" s="378">
        <v>1000</v>
      </c>
      <c r="G51" s="396"/>
      <c r="H51" s="378"/>
      <c r="I51" s="396"/>
      <c r="J51" s="378"/>
      <c r="K51" s="396"/>
      <c r="L51" s="378"/>
      <c r="M51" s="396"/>
      <c r="N51" s="378"/>
      <c r="O51" s="340"/>
    </row>
    <row r="52" spans="1:15" ht="12.75">
      <c r="A52" s="399" t="s">
        <v>966</v>
      </c>
      <c r="B52" s="378">
        <f>SUM(C52:O52)</f>
        <v>369996</v>
      </c>
      <c r="C52" s="378">
        <v>84278</v>
      </c>
      <c r="D52" s="378">
        <v>22324</v>
      </c>
      <c r="E52" s="378">
        <v>261938</v>
      </c>
      <c r="F52" s="378">
        <v>1354</v>
      </c>
      <c r="G52" s="378"/>
      <c r="H52" s="378"/>
      <c r="I52" s="378"/>
      <c r="J52" s="378">
        <v>102</v>
      </c>
      <c r="K52" s="378"/>
      <c r="L52" s="378"/>
      <c r="M52" s="378"/>
      <c r="N52" s="378"/>
      <c r="O52" s="340"/>
    </row>
    <row r="53" spans="1:15" ht="12.75">
      <c r="A53" s="399" t="s">
        <v>1009</v>
      </c>
      <c r="B53" s="378">
        <f>SUM(C53:O53)</f>
        <v>368401</v>
      </c>
      <c r="C53" s="396">
        <v>83561</v>
      </c>
      <c r="D53" s="378">
        <v>21878</v>
      </c>
      <c r="E53" s="396">
        <v>262067</v>
      </c>
      <c r="F53" s="378">
        <v>1354</v>
      </c>
      <c r="G53" s="396">
        <v>0</v>
      </c>
      <c r="H53" s="378">
        <v>0</v>
      </c>
      <c r="I53" s="396">
        <v>0</v>
      </c>
      <c r="J53" s="378">
        <v>102</v>
      </c>
      <c r="K53" s="396">
        <v>0</v>
      </c>
      <c r="L53" s="378">
        <v>0</v>
      </c>
      <c r="M53" s="396">
        <v>0</v>
      </c>
      <c r="N53" s="378">
        <v>0</v>
      </c>
      <c r="O53" s="340">
        <v>-561</v>
      </c>
    </row>
    <row r="54" spans="1:15" ht="12.75">
      <c r="A54" s="400" t="s">
        <v>1010</v>
      </c>
      <c r="B54" s="449">
        <f>(B$53/B$52)*100</f>
        <v>99.56891425853253</v>
      </c>
      <c r="C54" s="449">
        <f>(C$53/C$52)*100</f>
        <v>99.1492441681103</v>
      </c>
      <c r="D54" s="449">
        <f>(D$53/D$52)*100</f>
        <v>98.00215015230246</v>
      </c>
      <c r="E54" s="449">
        <f>(E$53/E$52)*100</f>
        <v>100.04924829539814</v>
      </c>
      <c r="F54" s="449">
        <f>(F$53/F$52)*100</f>
        <v>100</v>
      </c>
      <c r="G54" s="449">
        <v>0</v>
      </c>
      <c r="H54" s="449">
        <v>0</v>
      </c>
      <c r="I54" s="449">
        <v>0</v>
      </c>
      <c r="J54" s="449">
        <f>(J$53/J$52)*100</f>
        <v>100</v>
      </c>
      <c r="K54" s="449">
        <v>0</v>
      </c>
      <c r="L54" s="449">
        <v>0</v>
      </c>
      <c r="M54" s="449">
        <v>0</v>
      </c>
      <c r="N54" s="449">
        <v>0</v>
      </c>
      <c r="O54" s="449">
        <v>0</v>
      </c>
    </row>
    <row r="55" spans="1:15" ht="12.75">
      <c r="A55" s="393" t="s">
        <v>657</v>
      </c>
      <c r="B55" s="397"/>
      <c r="C55" s="754"/>
      <c r="D55" s="383"/>
      <c r="E55" s="754"/>
      <c r="F55" s="383"/>
      <c r="G55" s="754"/>
      <c r="H55" s="383"/>
      <c r="I55" s="754"/>
      <c r="J55" s="383"/>
      <c r="K55" s="755"/>
      <c r="L55" s="752"/>
      <c r="M55" s="383"/>
      <c r="N55" s="754"/>
      <c r="O55" s="339"/>
    </row>
    <row r="56" spans="1:15" ht="12.75">
      <c r="A56" s="399" t="s">
        <v>527</v>
      </c>
      <c r="B56" s="378">
        <f>SUM(C56:N56)</f>
        <v>2508413</v>
      </c>
      <c r="C56" s="719">
        <f aca="true" t="shared" si="1" ref="C56:N56">SUM(C16,C21,C26,C31,C36,C41,C46,C51)</f>
        <v>480637</v>
      </c>
      <c r="D56" s="720">
        <f t="shared" si="1"/>
        <v>125663</v>
      </c>
      <c r="E56" s="719">
        <f t="shared" si="1"/>
        <v>890913</v>
      </c>
      <c r="F56" s="720">
        <f t="shared" si="1"/>
        <v>135998</v>
      </c>
      <c r="G56" s="719">
        <f t="shared" si="1"/>
        <v>11439</v>
      </c>
      <c r="H56" s="720">
        <f t="shared" si="1"/>
        <v>23550</v>
      </c>
      <c r="I56" s="719">
        <f t="shared" si="1"/>
        <v>22599</v>
      </c>
      <c r="J56" s="720">
        <f t="shared" si="1"/>
        <v>69927</v>
      </c>
      <c r="K56" s="756">
        <f t="shared" si="1"/>
        <v>1200</v>
      </c>
      <c r="L56" s="396">
        <f t="shared" si="1"/>
        <v>440000</v>
      </c>
      <c r="M56" s="378">
        <f t="shared" si="1"/>
        <v>221107</v>
      </c>
      <c r="N56" s="396">
        <f t="shared" si="1"/>
        <v>85380</v>
      </c>
      <c r="O56" s="340">
        <v>0</v>
      </c>
    </row>
    <row r="57" spans="1:15" ht="12.75">
      <c r="A57" s="399" t="s">
        <v>966</v>
      </c>
      <c r="B57" s="378">
        <f>SUM(C57:N57)</f>
        <v>2520604</v>
      </c>
      <c r="C57" s="719">
        <f aca="true" t="shared" si="2" ref="C57:N57">SUM(C17,C22,C27,C32,C37,C42,C47,C52)</f>
        <v>520023</v>
      </c>
      <c r="D57" s="720">
        <f t="shared" si="2"/>
        <v>135160</v>
      </c>
      <c r="E57" s="719">
        <f t="shared" si="2"/>
        <v>956421</v>
      </c>
      <c r="F57" s="720">
        <f t="shared" si="2"/>
        <v>133379</v>
      </c>
      <c r="G57" s="719">
        <f t="shared" si="2"/>
        <v>74874</v>
      </c>
      <c r="H57" s="720">
        <f t="shared" si="2"/>
        <v>101118</v>
      </c>
      <c r="I57" s="719">
        <f t="shared" si="2"/>
        <v>22577</v>
      </c>
      <c r="J57" s="720">
        <f t="shared" si="2"/>
        <v>39560</v>
      </c>
      <c r="K57" s="756">
        <f t="shared" si="2"/>
        <v>1100</v>
      </c>
      <c r="L57" s="396">
        <f t="shared" si="2"/>
        <v>140000</v>
      </c>
      <c r="M57" s="378">
        <f t="shared" si="2"/>
        <v>387005</v>
      </c>
      <c r="N57" s="396">
        <f t="shared" si="2"/>
        <v>9387</v>
      </c>
      <c r="O57" s="340">
        <v>0</v>
      </c>
    </row>
    <row r="58" spans="1:15" ht="12.75">
      <c r="A58" s="399" t="s">
        <v>1009</v>
      </c>
      <c r="B58" s="720">
        <f>SUM(C58:O58)</f>
        <v>2494796</v>
      </c>
      <c r="C58" s="719">
        <f>C$18+C$23+C$28+C$33+C$38+C$43+C$48+C$53</f>
        <v>517894</v>
      </c>
      <c r="D58" s="378">
        <f aca="true" t="shared" si="3" ref="D58:O58">D$18+D$23+D$28+D$33+D$38+D$43+D$48+D$53</f>
        <v>134860</v>
      </c>
      <c r="E58" s="719">
        <f t="shared" si="3"/>
        <v>926788</v>
      </c>
      <c r="F58" s="378">
        <f t="shared" si="3"/>
        <v>132319</v>
      </c>
      <c r="G58" s="719">
        <f t="shared" si="3"/>
        <v>73375</v>
      </c>
      <c r="H58" s="378">
        <f t="shared" si="3"/>
        <v>101140</v>
      </c>
      <c r="I58" s="719">
        <f t="shared" si="3"/>
        <v>22577</v>
      </c>
      <c r="J58" s="378">
        <f t="shared" si="3"/>
        <v>40005</v>
      </c>
      <c r="K58" s="756">
        <f t="shared" si="3"/>
        <v>1100</v>
      </c>
      <c r="L58" s="753">
        <f t="shared" si="3"/>
        <v>140000</v>
      </c>
      <c r="M58" s="378">
        <f t="shared" si="3"/>
        <v>386274</v>
      </c>
      <c r="N58" s="719">
        <f t="shared" si="3"/>
        <v>0</v>
      </c>
      <c r="O58" s="378">
        <f t="shared" si="3"/>
        <v>18464</v>
      </c>
    </row>
    <row r="59" spans="1:15" ht="12.75">
      <c r="A59" s="400" t="s">
        <v>1010</v>
      </c>
      <c r="B59" s="449">
        <f>(B$58/B$57)*100</f>
        <v>98.97611842240987</v>
      </c>
      <c r="C59" s="722">
        <f aca="true" t="shared" si="4" ref="C59:N59">(C$58/C$57)*100</f>
        <v>99.59059503137361</v>
      </c>
      <c r="D59" s="449">
        <f t="shared" si="4"/>
        <v>99.77804084048535</v>
      </c>
      <c r="E59" s="722">
        <f t="shared" si="4"/>
        <v>96.90167823583965</v>
      </c>
      <c r="F59" s="449">
        <f t="shared" si="4"/>
        <v>99.20527219427346</v>
      </c>
      <c r="G59" s="722">
        <f t="shared" si="4"/>
        <v>97.99796992280363</v>
      </c>
      <c r="H59" s="449">
        <f t="shared" si="4"/>
        <v>100.02175675942956</v>
      </c>
      <c r="I59" s="722">
        <f t="shared" si="4"/>
        <v>100</v>
      </c>
      <c r="J59" s="449">
        <f t="shared" si="4"/>
        <v>101.12487360970677</v>
      </c>
      <c r="K59" s="757">
        <f t="shared" si="4"/>
        <v>100</v>
      </c>
      <c r="L59" s="721">
        <f t="shared" si="4"/>
        <v>100</v>
      </c>
      <c r="M59" s="449">
        <f t="shared" si="4"/>
        <v>99.8111135515045</v>
      </c>
      <c r="N59" s="722">
        <f t="shared" si="4"/>
        <v>0</v>
      </c>
      <c r="O59" s="449">
        <v>0</v>
      </c>
    </row>
    <row r="60" spans="1:15" ht="12.75">
      <c r="A60" s="330"/>
      <c r="B60" s="346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</row>
    <row r="61" spans="1:15" ht="12.7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</row>
    <row r="62" spans="1:15" ht="12.75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</row>
    <row r="63" spans="1:15" ht="12.75">
      <c r="A63" s="330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</row>
    <row r="64" spans="1:15" ht="12.75">
      <c r="A64" s="330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</row>
    <row r="65" spans="1:15" ht="12.75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</row>
    <row r="66" spans="1:15" ht="12.75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</row>
    <row r="67" spans="1:15" ht="12.75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</row>
    <row r="68" spans="1:15" ht="12.75">
      <c r="A68" s="330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</row>
    <row r="69" spans="1:15" ht="12.75">
      <c r="A69" s="330"/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</row>
    <row r="70" spans="1:15" ht="12.75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</row>
    <row r="71" spans="1:15" ht="12.75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</row>
    <row r="72" spans="1:15" ht="12.75">
      <c r="A72" s="330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</sheetData>
  <sheetProtection/>
  <mergeCells count="15">
    <mergeCell ref="C10:H10"/>
    <mergeCell ref="I10:K10"/>
    <mergeCell ref="N10:N13"/>
    <mergeCell ref="M10:M13"/>
    <mergeCell ref="L10:L13"/>
    <mergeCell ref="O10:O13"/>
    <mergeCell ref="A4:O4"/>
    <mergeCell ref="A5:O5"/>
    <mergeCell ref="A6:O6"/>
    <mergeCell ref="K9:O9"/>
    <mergeCell ref="A10:A13"/>
    <mergeCell ref="E11:E13"/>
    <mergeCell ref="I11:I13"/>
    <mergeCell ref="J11:J13"/>
    <mergeCell ref="C11:C1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83" r:id="rId1"/>
  <headerFooter alignWithMargins="0">
    <oddFooter>&amp;C&amp;P. oldal</oddFooter>
  </headerFooter>
  <rowBreaks count="1" manualBreakCount="1">
    <brk id="4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420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42.421875" style="0" customWidth="1"/>
    <col min="2" max="2" width="10.140625" style="186" customWidth="1"/>
    <col min="3" max="3" width="13.8515625" style="0" bestFit="1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9.421875" style="0" customWidth="1"/>
    <col min="15" max="15" width="10.57421875" style="0" customWidth="1"/>
    <col min="16" max="16" width="13.8515625" style="0" bestFit="1" customWidth="1"/>
    <col min="17" max="17" width="9.8515625" style="0" bestFit="1" customWidth="1"/>
  </cols>
  <sheetData>
    <row r="1" spans="1:15" ht="15.75">
      <c r="A1" s="4" t="s">
        <v>11</v>
      </c>
      <c r="B1" s="46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15.75">
      <c r="A2" s="4"/>
      <c r="B2" s="46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6" ht="15.75">
      <c r="A3" s="875" t="s">
        <v>697</v>
      </c>
      <c r="B3" s="875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</row>
    <row r="4" spans="1:16" ht="15.75">
      <c r="A4" s="875" t="s">
        <v>1017</v>
      </c>
      <c r="B4" s="875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</row>
    <row r="5" spans="1:16" ht="15.75">
      <c r="A5" s="875" t="s">
        <v>455</v>
      </c>
      <c r="B5" s="875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884" t="s">
        <v>1012</v>
      </c>
      <c r="K6" s="886"/>
      <c r="L6" s="886"/>
      <c r="M6" s="886"/>
      <c r="N6" s="886"/>
      <c r="O6" s="886"/>
      <c r="P6" s="886"/>
    </row>
    <row r="7" spans="1:16" ht="12.75">
      <c r="A7" s="847" t="s">
        <v>887</v>
      </c>
      <c r="B7" s="267"/>
      <c r="C7" s="847" t="s">
        <v>886</v>
      </c>
      <c r="D7" s="852" t="s">
        <v>498</v>
      </c>
      <c r="E7" s="853"/>
      <c r="F7" s="853"/>
      <c r="G7" s="853"/>
      <c r="H7" s="853"/>
      <c r="I7" s="854"/>
      <c r="J7" s="853" t="s">
        <v>499</v>
      </c>
      <c r="K7" s="855"/>
      <c r="L7" s="855"/>
      <c r="M7" s="847" t="s">
        <v>884</v>
      </c>
      <c r="N7" s="847" t="s">
        <v>883</v>
      </c>
      <c r="O7" s="856" t="s">
        <v>501</v>
      </c>
      <c r="P7" s="885" t="s">
        <v>1015</v>
      </c>
    </row>
    <row r="8" spans="1:16" ht="12.75">
      <c r="A8" s="846"/>
      <c r="B8" s="256"/>
      <c r="C8" s="848"/>
      <c r="D8" s="847" t="s">
        <v>885</v>
      </c>
      <c r="E8" s="208" t="s">
        <v>502</v>
      </c>
      <c r="F8" s="856" t="s">
        <v>503</v>
      </c>
      <c r="G8" s="208" t="s">
        <v>504</v>
      </c>
      <c r="H8" s="207" t="s">
        <v>645</v>
      </c>
      <c r="I8" s="108" t="s">
        <v>474</v>
      </c>
      <c r="J8" s="856" t="s">
        <v>505</v>
      </c>
      <c r="K8" s="856" t="s">
        <v>506</v>
      </c>
      <c r="L8" s="209" t="s">
        <v>475</v>
      </c>
      <c r="M8" s="848"/>
      <c r="N8" s="848"/>
      <c r="O8" s="844"/>
      <c r="P8" s="885"/>
    </row>
    <row r="9" spans="1:16" ht="12.75">
      <c r="A9" s="846"/>
      <c r="B9" s="256"/>
      <c r="C9" s="848"/>
      <c r="D9" s="848"/>
      <c r="E9" s="208" t="s">
        <v>507</v>
      </c>
      <c r="F9" s="844"/>
      <c r="G9" s="208" t="s">
        <v>508</v>
      </c>
      <c r="H9" s="207" t="s">
        <v>646</v>
      </c>
      <c r="I9" s="207" t="s">
        <v>655</v>
      </c>
      <c r="J9" s="844"/>
      <c r="K9" s="844"/>
      <c r="L9" s="208" t="s">
        <v>509</v>
      </c>
      <c r="M9" s="848"/>
      <c r="N9" s="848"/>
      <c r="O9" s="844"/>
      <c r="P9" s="885"/>
    </row>
    <row r="10" spans="1:16" ht="12.75">
      <c r="A10" s="879"/>
      <c r="B10" s="257"/>
      <c r="C10" s="849"/>
      <c r="D10" s="849"/>
      <c r="E10" s="211" t="s">
        <v>510</v>
      </c>
      <c r="F10" s="845"/>
      <c r="G10" s="211" t="s">
        <v>511</v>
      </c>
      <c r="H10" s="210" t="s">
        <v>647</v>
      </c>
      <c r="I10" s="210" t="s">
        <v>656</v>
      </c>
      <c r="J10" s="845"/>
      <c r="K10" s="845"/>
      <c r="L10" s="211" t="s">
        <v>487</v>
      </c>
      <c r="M10" s="849"/>
      <c r="N10" s="849"/>
      <c r="O10" s="845"/>
      <c r="P10" s="885"/>
    </row>
    <row r="11" spans="1:16" ht="12.75">
      <c r="A11" s="212" t="s">
        <v>440</v>
      </c>
      <c r="B11" s="268"/>
      <c r="C11" s="205" t="s">
        <v>441</v>
      </c>
      <c r="D11" s="212" t="s">
        <v>442</v>
      </c>
      <c r="E11" s="205" t="s">
        <v>443</v>
      </c>
      <c r="F11" s="212" t="s">
        <v>444</v>
      </c>
      <c r="G11" s="205" t="s">
        <v>445</v>
      </c>
      <c r="H11" s="212" t="s">
        <v>447</v>
      </c>
      <c r="I11" s="206" t="s">
        <v>448</v>
      </c>
      <c r="J11" s="204" t="s">
        <v>449</v>
      </c>
      <c r="K11" s="212" t="s">
        <v>450</v>
      </c>
      <c r="L11" s="205" t="s">
        <v>451</v>
      </c>
      <c r="M11" s="210" t="s">
        <v>452</v>
      </c>
      <c r="N11" s="205" t="s">
        <v>453</v>
      </c>
      <c r="O11" s="212" t="s">
        <v>454</v>
      </c>
      <c r="P11" s="331" t="s">
        <v>644</v>
      </c>
    </row>
    <row r="12" spans="1:16" ht="12.75">
      <c r="A12" s="15" t="s">
        <v>699</v>
      </c>
      <c r="B12" s="12" t="s">
        <v>996</v>
      </c>
      <c r="C12" s="130"/>
      <c r="D12" s="130"/>
      <c r="E12" s="134"/>
      <c r="F12" s="130"/>
      <c r="G12" s="134"/>
      <c r="H12" s="130"/>
      <c r="I12" s="134"/>
      <c r="J12" s="130"/>
      <c r="K12" s="134"/>
      <c r="L12" s="130"/>
      <c r="M12" s="134"/>
      <c r="N12" s="130"/>
      <c r="O12" s="132"/>
      <c r="P12" s="339"/>
    </row>
    <row r="13" spans="1:16" ht="12.75">
      <c r="A13" s="194" t="s">
        <v>527</v>
      </c>
      <c r="B13" s="194"/>
      <c r="C13" s="101">
        <f>SUM(D13:O13)</f>
        <v>0</v>
      </c>
      <c r="D13" s="101">
        <v>0</v>
      </c>
      <c r="E13" s="136">
        <v>0</v>
      </c>
      <c r="F13" s="101">
        <v>0</v>
      </c>
      <c r="G13" s="136">
        <v>0</v>
      </c>
      <c r="H13" s="101">
        <v>0</v>
      </c>
      <c r="I13" s="136">
        <v>0</v>
      </c>
      <c r="J13" s="101">
        <v>0</v>
      </c>
      <c r="K13" s="136">
        <v>0</v>
      </c>
      <c r="L13" s="101">
        <v>0</v>
      </c>
      <c r="M13" s="136">
        <v>0</v>
      </c>
      <c r="N13" s="101">
        <v>0</v>
      </c>
      <c r="O13" s="125">
        <v>0</v>
      </c>
      <c r="P13" s="340"/>
    </row>
    <row r="14" spans="1:16" ht="12.75">
      <c r="A14" s="194" t="s">
        <v>967</v>
      </c>
      <c r="B14" s="194"/>
      <c r="C14" s="101">
        <f>SUM(D14:O14)</f>
        <v>2623</v>
      </c>
      <c r="D14" s="101"/>
      <c r="E14" s="136"/>
      <c r="F14" s="101"/>
      <c r="G14" s="136"/>
      <c r="H14" s="101"/>
      <c r="I14" s="136"/>
      <c r="J14" s="101">
        <v>2623</v>
      </c>
      <c r="K14" s="136"/>
      <c r="L14" s="101"/>
      <c r="M14" s="136"/>
      <c r="N14" s="101"/>
      <c r="O14" s="125"/>
      <c r="P14" s="340"/>
    </row>
    <row r="15" spans="1:16" ht="12.75">
      <c r="A15" s="194" t="s">
        <v>1009</v>
      </c>
      <c r="B15" s="194"/>
      <c r="C15" s="101">
        <f>SUM(D15:P15)</f>
        <v>2624</v>
      </c>
      <c r="D15" s="101">
        <v>0</v>
      </c>
      <c r="E15" s="136">
        <v>0</v>
      </c>
      <c r="F15" s="101">
        <v>0</v>
      </c>
      <c r="G15" s="136">
        <v>0</v>
      </c>
      <c r="H15" s="101">
        <v>0</v>
      </c>
      <c r="I15" s="136">
        <v>0</v>
      </c>
      <c r="J15" s="101">
        <v>2624</v>
      </c>
      <c r="K15" s="136">
        <v>0</v>
      </c>
      <c r="L15" s="101">
        <v>0</v>
      </c>
      <c r="M15" s="136">
        <v>0</v>
      </c>
      <c r="N15" s="101">
        <v>0</v>
      </c>
      <c r="O15" s="125">
        <v>0</v>
      </c>
      <c r="P15" s="378">
        <v>0</v>
      </c>
    </row>
    <row r="16" spans="1:16" ht="12.75">
      <c r="A16" s="194" t="s">
        <v>1010</v>
      </c>
      <c r="B16" s="194"/>
      <c r="C16" s="411">
        <f>(C$15/C$14)*100</f>
        <v>100.03812428516964</v>
      </c>
      <c r="D16" s="411">
        <v>0</v>
      </c>
      <c r="E16" s="411">
        <v>0</v>
      </c>
      <c r="F16" s="411">
        <v>0</v>
      </c>
      <c r="G16" s="411">
        <v>0</v>
      </c>
      <c r="H16" s="411">
        <v>0</v>
      </c>
      <c r="I16" s="411">
        <v>0</v>
      </c>
      <c r="J16" s="411">
        <f>(J$15/J$14)*100</f>
        <v>100.03812428516964</v>
      </c>
      <c r="K16" s="411">
        <v>0</v>
      </c>
      <c r="L16" s="411">
        <v>0</v>
      </c>
      <c r="M16" s="411">
        <v>0</v>
      </c>
      <c r="N16" s="411">
        <v>0</v>
      </c>
      <c r="O16" s="411">
        <v>0</v>
      </c>
      <c r="P16" s="413">
        <v>0</v>
      </c>
    </row>
    <row r="17" spans="1:16" ht="12.75">
      <c r="A17" s="15" t="s">
        <v>700</v>
      </c>
      <c r="B17" s="12" t="s">
        <v>996</v>
      </c>
      <c r="C17" s="130"/>
      <c r="D17" s="130"/>
      <c r="E17" s="134"/>
      <c r="F17" s="130"/>
      <c r="G17" s="134"/>
      <c r="H17" s="130"/>
      <c r="I17" s="134"/>
      <c r="J17" s="130"/>
      <c r="K17" s="134"/>
      <c r="L17" s="130"/>
      <c r="M17" s="134"/>
      <c r="N17" s="130"/>
      <c r="O17" s="132"/>
      <c r="P17" s="339"/>
    </row>
    <row r="18" spans="1:16" ht="12.75">
      <c r="A18" s="194" t="s">
        <v>527</v>
      </c>
      <c r="B18" s="194"/>
      <c r="C18" s="101">
        <f>SUM(D18:O18)</f>
        <v>53232</v>
      </c>
      <c r="D18" s="101">
        <v>0</v>
      </c>
      <c r="E18" s="136">
        <v>0</v>
      </c>
      <c r="F18" s="101">
        <v>53232</v>
      </c>
      <c r="G18" s="136">
        <v>0</v>
      </c>
      <c r="H18" s="101">
        <v>0</v>
      </c>
      <c r="I18" s="136">
        <v>0</v>
      </c>
      <c r="J18" s="101">
        <v>0</v>
      </c>
      <c r="K18" s="136">
        <v>0</v>
      </c>
      <c r="L18" s="101">
        <v>0</v>
      </c>
      <c r="M18" s="136">
        <v>0</v>
      </c>
      <c r="N18" s="101">
        <v>0</v>
      </c>
      <c r="O18" s="125">
        <v>0</v>
      </c>
      <c r="P18" s="340"/>
    </row>
    <row r="19" spans="1:19" ht="12.75">
      <c r="A19" s="194" t="s">
        <v>967</v>
      </c>
      <c r="B19" s="194"/>
      <c r="C19" s="101">
        <f>SUM(D19:O19)</f>
        <v>95191</v>
      </c>
      <c r="D19" s="101">
        <v>0</v>
      </c>
      <c r="E19" s="136">
        <v>0</v>
      </c>
      <c r="F19" s="101">
        <v>95191</v>
      </c>
      <c r="G19" s="136">
        <v>0</v>
      </c>
      <c r="H19" s="101">
        <v>0</v>
      </c>
      <c r="I19" s="136">
        <v>0</v>
      </c>
      <c r="J19" s="101">
        <v>0</v>
      </c>
      <c r="K19" s="136">
        <v>0</v>
      </c>
      <c r="L19" s="101">
        <v>0</v>
      </c>
      <c r="M19" s="136">
        <v>0</v>
      </c>
      <c r="N19" s="101">
        <v>0</v>
      </c>
      <c r="O19" s="125">
        <v>0</v>
      </c>
      <c r="P19" s="340"/>
      <c r="S19" s="79"/>
    </row>
    <row r="20" spans="1:19" ht="12.75">
      <c r="A20" s="194" t="s">
        <v>1009</v>
      </c>
      <c r="B20" s="194"/>
      <c r="C20" s="101">
        <f>SUM(D20:P20)</f>
        <v>95191</v>
      </c>
      <c r="D20" s="101">
        <v>0</v>
      </c>
      <c r="E20" s="136">
        <v>0</v>
      </c>
      <c r="F20" s="101">
        <v>95191</v>
      </c>
      <c r="G20" s="136">
        <v>0</v>
      </c>
      <c r="H20" s="101">
        <v>0</v>
      </c>
      <c r="I20" s="136">
        <v>0</v>
      </c>
      <c r="J20" s="101">
        <v>0</v>
      </c>
      <c r="K20" s="136">
        <v>0</v>
      </c>
      <c r="L20" s="101">
        <v>0</v>
      </c>
      <c r="M20" s="136">
        <v>0</v>
      </c>
      <c r="N20" s="101">
        <v>0</v>
      </c>
      <c r="O20" s="101">
        <v>0</v>
      </c>
      <c r="P20" s="378">
        <v>0</v>
      </c>
      <c r="S20" s="79"/>
    </row>
    <row r="21" spans="1:16" ht="12.75">
      <c r="A21" s="195" t="s">
        <v>1010</v>
      </c>
      <c r="B21" s="195"/>
      <c r="C21" s="293">
        <f>(C$20/C$19)*100</f>
        <v>100</v>
      </c>
      <c r="D21" s="293">
        <v>0</v>
      </c>
      <c r="E21" s="293">
        <v>0</v>
      </c>
      <c r="F21" s="293">
        <f>(F$20/F$19)*100</f>
        <v>100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293">
        <v>0</v>
      </c>
      <c r="N21" s="293">
        <v>0</v>
      </c>
      <c r="O21" s="293">
        <v>0</v>
      </c>
      <c r="P21" s="293">
        <v>0</v>
      </c>
    </row>
    <row r="22" spans="1:16" ht="12.75">
      <c r="A22" s="28" t="s">
        <v>701</v>
      </c>
      <c r="B22" s="13" t="s">
        <v>996</v>
      </c>
      <c r="C22" s="101"/>
      <c r="D22" s="101"/>
      <c r="E22" s="136"/>
      <c r="F22" s="101"/>
      <c r="G22" s="136"/>
      <c r="H22" s="101"/>
      <c r="I22" s="136"/>
      <c r="J22" s="101"/>
      <c r="K22" s="136"/>
      <c r="L22" s="101"/>
      <c r="M22" s="136"/>
      <c r="N22" s="101"/>
      <c r="O22" s="101"/>
      <c r="P22" s="340"/>
    </row>
    <row r="23" spans="1:16" ht="12.75">
      <c r="A23" s="194" t="s">
        <v>527</v>
      </c>
      <c r="B23" s="194"/>
      <c r="C23" s="180">
        <f>SUM(D23:O23)</f>
        <v>38980</v>
      </c>
      <c r="D23" s="101">
        <v>0</v>
      </c>
      <c r="E23" s="136">
        <v>0</v>
      </c>
      <c r="F23" s="101">
        <v>0</v>
      </c>
      <c r="G23" s="136">
        <v>0</v>
      </c>
      <c r="H23" s="101">
        <v>0</v>
      </c>
      <c r="I23" s="136">
        <v>0</v>
      </c>
      <c r="J23" s="101">
        <v>8249</v>
      </c>
      <c r="K23" s="136">
        <v>30731</v>
      </c>
      <c r="L23" s="101">
        <v>0</v>
      </c>
      <c r="M23" s="136">
        <v>0</v>
      </c>
      <c r="N23" s="101">
        <v>0</v>
      </c>
      <c r="O23" s="101">
        <v>0</v>
      </c>
      <c r="P23" s="340"/>
    </row>
    <row r="24" spans="1:16" ht="12.75">
      <c r="A24" s="194" t="s">
        <v>967</v>
      </c>
      <c r="B24" s="194"/>
      <c r="C24" s="101">
        <f>SUM(D24:O24)</f>
        <v>11022</v>
      </c>
      <c r="D24" s="101">
        <v>0</v>
      </c>
      <c r="E24" s="136">
        <v>0</v>
      </c>
      <c r="F24" s="101">
        <v>0</v>
      </c>
      <c r="G24" s="136">
        <v>0</v>
      </c>
      <c r="H24" s="101">
        <v>0</v>
      </c>
      <c r="I24" s="136">
        <v>0</v>
      </c>
      <c r="J24" s="101">
        <v>11022</v>
      </c>
      <c r="K24" s="136">
        <v>0</v>
      </c>
      <c r="L24" s="101">
        <v>0</v>
      </c>
      <c r="M24" s="136">
        <v>0</v>
      </c>
      <c r="N24" s="101">
        <v>0</v>
      </c>
      <c r="O24" s="101">
        <v>0</v>
      </c>
      <c r="P24" s="340"/>
    </row>
    <row r="25" spans="1:16" ht="12.75">
      <c r="A25" s="194" t="s">
        <v>1009</v>
      </c>
      <c r="B25" s="194"/>
      <c r="C25" s="101">
        <f>SUM(D25:P25)</f>
        <v>11022</v>
      </c>
      <c r="D25" s="101">
        <v>0</v>
      </c>
      <c r="E25" s="136">
        <v>0</v>
      </c>
      <c r="F25" s="101">
        <v>0</v>
      </c>
      <c r="G25" s="136">
        <v>0</v>
      </c>
      <c r="H25" s="101">
        <v>0</v>
      </c>
      <c r="I25" s="136">
        <v>0</v>
      </c>
      <c r="J25" s="101">
        <v>11022</v>
      </c>
      <c r="K25" s="136">
        <v>0</v>
      </c>
      <c r="L25" s="101">
        <v>0</v>
      </c>
      <c r="M25" s="136">
        <v>0</v>
      </c>
      <c r="N25" s="101">
        <v>0</v>
      </c>
      <c r="O25" s="125">
        <v>0</v>
      </c>
      <c r="P25" s="378">
        <v>0</v>
      </c>
    </row>
    <row r="26" spans="1:16" ht="12.75">
      <c r="A26" s="194" t="s">
        <v>1010</v>
      </c>
      <c r="B26" s="194"/>
      <c r="C26" s="292">
        <f>(C$25/C$24)*100</f>
        <v>100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f>(J$25/J$24)*100</f>
        <v>100</v>
      </c>
      <c r="K26" s="292">
        <v>0</v>
      </c>
      <c r="L26" s="292">
        <v>0</v>
      </c>
      <c r="M26" s="292">
        <v>0</v>
      </c>
      <c r="N26" s="292">
        <v>0</v>
      </c>
      <c r="O26" s="292">
        <v>0</v>
      </c>
      <c r="P26" s="293">
        <v>0</v>
      </c>
    </row>
    <row r="27" spans="1:16" ht="12.75">
      <c r="A27" s="15" t="s">
        <v>807</v>
      </c>
      <c r="B27" s="12" t="s">
        <v>996</v>
      </c>
      <c r="C27" s="130"/>
      <c r="D27" s="130"/>
      <c r="E27" s="134"/>
      <c r="F27" s="130"/>
      <c r="G27" s="137"/>
      <c r="H27" s="138"/>
      <c r="I27" s="134"/>
      <c r="J27" s="130"/>
      <c r="K27" s="134"/>
      <c r="L27" s="130"/>
      <c r="M27" s="134"/>
      <c r="N27" s="130"/>
      <c r="O27" s="132"/>
      <c r="P27" s="339"/>
    </row>
    <row r="28" spans="1:16" ht="12.75">
      <c r="A28" s="194" t="s">
        <v>527</v>
      </c>
      <c r="B28" s="194"/>
      <c r="C28" s="101">
        <f>SUM(D28:O28)</f>
        <v>13300</v>
      </c>
      <c r="D28" s="101">
        <v>0</v>
      </c>
      <c r="E28" s="136">
        <v>0</v>
      </c>
      <c r="F28" s="101">
        <v>13300</v>
      </c>
      <c r="G28" s="136">
        <v>0</v>
      </c>
      <c r="H28" s="101">
        <v>0</v>
      </c>
      <c r="I28" s="136">
        <v>0</v>
      </c>
      <c r="J28" s="101">
        <v>0</v>
      </c>
      <c r="K28" s="136">
        <v>0</v>
      </c>
      <c r="L28" s="101">
        <v>0</v>
      </c>
      <c r="M28" s="136">
        <v>0</v>
      </c>
      <c r="N28" s="101">
        <v>0</v>
      </c>
      <c r="O28" s="125">
        <v>0</v>
      </c>
      <c r="P28" s="340"/>
    </row>
    <row r="29" spans="1:16" ht="12.75">
      <c r="A29" s="194" t="s">
        <v>967</v>
      </c>
      <c r="B29" s="194"/>
      <c r="C29" s="101">
        <f>SUM(D29:O29)</f>
        <v>495</v>
      </c>
      <c r="D29" s="101"/>
      <c r="E29" s="136"/>
      <c r="F29" s="101">
        <v>495</v>
      </c>
      <c r="G29" s="136"/>
      <c r="H29" s="101"/>
      <c r="I29" s="136"/>
      <c r="J29" s="101"/>
      <c r="K29" s="136"/>
      <c r="L29" s="101"/>
      <c r="M29" s="136"/>
      <c r="N29" s="101"/>
      <c r="O29" s="125"/>
      <c r="P29" s="340"/>
    </row>
    <row r="30" spans="1:16" ht="12.75">
      <c r="A30" s="194" t="s">
        <v>1009</v>
      </c>
      <c r="B30" s="194"/>
      <c r="C30" s="101">
        <f>SUM(D30:P30)</f>
        <v>496</v>
      </c>
      <c r="D30" s="101">
        <v>0</v>
      </c>
      <c r="E30" s="136">
        <v>0</v>
      </c>
      <c r="F30" s="101">
        <v>496</v>
      </c>
      <c r="G30" s="136">
        <v>0</v>
      </c>
      <c r="H30" s="101">
        <v>0</v>
      </c>
      <c r="I30" s="136">
        <v>0</v>
      </c>
      <c r="J30" s="101">
        <v>0</v>
      </c>
      <c r="K30" s="136">
        <v>0</v>
      </c>
      <c r="L30" s="101">
        <v>0</v>
      </c>
      <c r="M30" s="136">
        <v>0</v>
      </c>
      <c r="N30" s="101">
        <v>0</v>
      </c>
      <c r="O30" s="125">
        <v>0</v>
      </c>
      <c r="P30" s="378">
        <v>0</v>
      </c>
    </row>
    <row r="31" spans="1:16" ht="12.75">
      <c r="A31" s="195" t="s">
        <v>1010</v>
      </c>
      <c r="B31" s="195"/>
      <c r="C31" s="293">
        <f>(C$30/C$29)*100</f>
        <v>100.20202020202021</v>
      </c>
      <c r="D31" s="293">
        <v>0</v>
      </c>
      <c r="E31" s="293">
        <v>0</v>
      </c>
      <c r="F31" s="293">
        <f>(F$30/F$29)*100</f>
        <v>100.20202020202021</v>
      </c>
      <c r="G31" s="293"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293">
        <v>0</v>
      </c>
      <c r="N31" s="293">
        <v>0</v>
      </c>
      <c r="O31" s="293">
        <v>0</v>
      </c>
      <c r="P31" s="293">
        <v>0</v>
      </c>
    </row>
    <row r="32" spans="1:16" ht="12.75">
      <c r="A32" s="28" t="s">
        <v>810</v>
      </c>
      <c r="B32" s="13" t="s">
        <v>996</v>
      </c>
      <c r="C32" s="101"/>
      <c r="D32" s="101"/>
      <c r="E32" s="136"/>
      <c r="F32" s="101"/>
      <c r="G32" s="136"/>
      <c r="H32" s="101"/>
      <c r="I32" s="136"/>
      <c r="J32" s="101"/>
      <c r="K32" s="136"/>
      <c r="L32" s="101"/>
      <c r="M32" s="136"/>
      <c r="N32" s="101"/>
      <c r="O32" s="125"/>
      <c r="P32" s="340"/>
    </row>
    <row r="33" spans="1:16" ht="12.75">
      <c r="A33" s="194" t="s">
        <v>527</v>
      </c>
      <c r="B33" s="194"/>
      <c r="C33" s="101">
        <f>SUM(D33:O33)</f>
        <v>39157</v>
      </c>
      <c r="D33" s="101">
        <v>0</v>
      </c>
      <c r="E33" s="136">
        <v>0</v>
      </c>
      <c r="F33" s="101">
        <v>26607</v>
      </c>
      <c r="G33" s="136">
        <v>0</v>
      </c>
      <c r="H33" s="101">
        <v>0</v>
      </c>
      <c r="I33" s="136">
        <v>0</v>
      </c>
      <c r="J33" s="101">
        <v>11350</v>
      </c>
      <c r="K33" s="136">
        <v>0</v>
      </c>
      <c r="L33" s="101">
        <v>1200</v>
      </c>
      <c r="M33" s="136">
        <v>0</v>
      </c>
      <c r="N33" s="101">
        <v>0</v>
      </c>
      <c r="O33" s="125">
        <v>0</v>
      </c>
      <c r="P33" s="340"/>
    </row>
    <row r="34" spans="1:16" ht="12.75">
      <c r="A34" s="194" t="s">
        <v>967</v>
      </c>
      <c r="B34" s="194"/>
      <c r="C34" s="101">
        <f>SUM(D34:O34)</f>
        <v>32147</v>
      </c>
      <c r="D34" s="101">
        <v>0</v>
      </c>
      <c r="E34" s="101">
        <v>0</v>
      </c>
      <c r="F34" s="101">
        <v>32147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340"/>
    </row>
    <row r="35" spans="1:16" ht="12.75">
      <c r="A35" s="194" t="s">
        <v>1009</v>
      </c>
      <c r="B35" s="194"/>
      <c r="C35" s="101">
        <f>SUM(D35:P35)</f>
        <v>32146</v>
      </c>
      <c r="D35" s="101">
        <v>0</v>
      </c>
      <c r="E35" s="136">
        <v>0</v>
      </c>
      <c r="F35" s="101">
        <v>32146</v>
      </c>
      <c r="G35" s="136">
        <v>0</v>
      </c>
      <c r="H35" s="101">
        <v>0</v>
      </c>
      <c r="I35" s="136">
        <v>0</v>
      </c>
      <c r="J35" s="101">
        <v>0</v>
      </c>
      <c r="K35" s="136">
        <v>0</v>
      </c>
      <c r="L35" s="101">
        <v>0</v>
      </c>
      <c r="M35" s="136">
        <v>0</v>
      </c>
      <c r="N35" s="101">
        <v>0</v>
      </c>
      <c r="O35" s="125">
        <v>0</v>
      </c>
      <c r="P35" s="378">
        <v>0</v>
      </c>
    </row>
    <row r="36" spans="1:16" ht="12.75">
      <c r="A36" s="194" t="s">
        <v>1010</v>
      </c>
      <c r="B36" s="194"/>
      <c r="C36" s="292">
        <f>(C$35/C$34)*100</f>
        <v>99.99688928982486</v>
      </c>
      <c r="D36" s="292">
        <v>0</v>
      </c>
      <c r="E36" s="292">
        <v>0</v>
      </c>
      <c r="F36" s="292">
        <f>(F$35/F$34)*100</f>
        <v>99.99688928982486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292">
        <v>0</v>
      </c>
      <c r="P36" s="292">
        <v>0</v>
      </c>
    </row>
    <row r="37" spans="1:16" s="163" customFormat="1" ht="12.75">
      <c r="A37" s="15" t="s">
        <v>811</v>
      </c>
      <c r="B37" s="12" t="s">
        <v>996</v>
      </c>
      <c r="C37" s="130"/>
      <c r="D37" s="130"/>
      <c r="E37" s="134"/>
      <c r="F37" s="130"/>
      <c r="G37" s="134"/>
      <c r="H37" s="130"/>
      <c r="I37" s="134"/>
      <c r="J37" s="130"/>
      <c r="K37" s="134"/>
      <c r="L37" s="130"/>
      <c r="M37" s="134"/>
      <c r="N37" s="130"/>
      <c r="O37" s="132"/>
      <c r="P37" s="339"/>
    </row>
    <row r="38" spans="1:16" s="163" customFormat="1" ht="12.75">
      <c r="A38" s="194" t="s">
        <v>527</v>
      </c>
      <c r="B38" s="194"/>
      <c r="C38" s="101">
        <f>SUM(D38:O38)</f>
        <v>30924</v>
      </c>
      <c r="D38" s="101">
        <v>0</v>
      </c>
      <c r="E38" s="136">
        <v>0</v>
      </c>
      <c r="F38" s="101">
        <v>28924</v>
      </c>
      <c r="G38" s="136">
        <v>0</v>
      </c>
      <c r="H38" s="101">
        <v>0</v>
      </c>
      <c r="I38" s="136">
        <v>0</v>
      </c>
      <c r="J38" s="101">
        <v>2000</v>
      </c>
      <c r="K38" s="136">
        <v>0</v>
      </c>
      <c r="L38" s="101">
        <v>0</v>
      </c>
      <c r="M38" s="136">
        <v>0</v>
      </c>
      <c r="N38" s="101">
        <v>0</v>
      </c>
      <c r="O38" s="125">
        <v>0</v>
      </c>
      <c r="P38" s="340"/>
    </row>
    <row r="39" spans="1:16" s="163" customFormat="1" ht="12.75">
      <c r="A39" s="194" t="s">
        <v>967</v>
      </c>
      <c r="B39" s="194"/>
      <c r="C39" s="101">
        <f>SUM(D39:O39)</f>
        <v>30388</v>
      </c>
      <c r="D39" s="101"/>
      <c r="E39" s="136"/>
      <c r="F39" s="101">
        <v>30388</v>
      </c>
      <c r="G39" s="136"/>
      <c r="H39" s="101"/>
      <c r="I39" s="136"/>
      <c r="J39" s="101">
        <v>0</v>
      </c>
      <c r="K39" s="136"/>
      <c r="L39" s="101"/>
      <c r="M39" s="136"/>
      <c r="N39" s="101"/>
      <c r="O39" s="125"/>
      <c r="P39" s="340"/>
    </row>
    <row r="40" spans="1:16" s="163" customFormat="1" ht="12.75">
      <c r="A40" s="194" t="s">
        <v>1009</v>
      </c>
      <c r="B40" s="194"/>
      <c r="C40" s="101">
        <f>SUM(D40:P40)</f>
        <v>30409</v>
      </c>
      <c r="D40" s="101">
        <v>0</v>
      </c>
      <c r="E40" s="136">
        <v>0</v>
      </c>
      <c r="F40" s="101">
        <v>30409</v>
      </c>
      <c r="G40" s="136">
        <v>0</v>
      </c>
      <c r="H40" s="101">
        <v>0</v>
      </c>
      <c r="I40" s="136">
        <v>0</v>
      </c>
      <c r="J40" s="101">
        <v>0</v>
      </c>
      <c r="K40" s="136">
        <v>0</v>
      </c>
      <c r="L40" s="101">
        <v>0</v>
      </c>
      <c r="M40" s="136">
        <v>0</v>
      </c>
      <c r="N40" s="101">
        <v>0</v>
      </c>
      <c r="O40" s="125">
        <v>0</v>
      </c>
      <c r="P40" s="378">
        <v>0</v>
      </c>
    </row>
    <row r="41" spans="1:16" s="163" customFormat="1" ht="12.75">
      <c r="A41" s="195" t="s">
        <v>1010</v>
      </c>
      <c r="B41" s="195"/>
      <c r="C41" s="293">
        <f>(C$40/C$39)*100</f>
        <v>100.06910622614188</v>
      </c>
      <c r="D41" s="293">
        <v>0</v>
      </c>
      <c r="E41" s="293">
        <v>0</v>
      </c>
      <c r="F41" s="293">
        <f>(F$40/F$39)*100</f>
        <v>100.06910622614188</v>
      </c>
      <c r="G41" s="293">
        <v>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</row>
    <row r="42" spans="1:16" s="163" customFormat="1" ht="12.75">
      <c r="A42" s="28" t="s">
        <v>812</v>
      </c>
      <c r="B42" s="13" t="s">
        <v>996</v>
      </c>
      <c r="C42" s="101"/>
      <c r="D42" s="101"/>
      <c r="E42" s="136"/>
      <c r="F42" s="101"/>
      <c r="G42" s="136"/>
      <c r="H42" s="101"/>
      <c r="I42" s="136"/>
      <c r="J42" s="101"/>
      <c r="K42" s="136"/>
      <c r="L42" s="101"/>
      <c r="M42" s="136"/>
      <c r="N42" s="101"/>
      <c r="O42" s="125"/>
      <c r="P42" s="340"/>
    </row>
    <row r="43" spans="1:16" s="163" customFormat="1" ht="12.75">
      <c r="A43" s="194" t="s">
        <v>527</v>
      </c>
      <c r="B43" s="194"/>
      <c r="C43" s="101">
        <f>SUM(D43:O43)</f>
        <v>4931</v>
      </c>
      <c r="D43" s="101">
        <v>0</v>
      </c>
      <c r="E43" s="136">
        <v>0</v>
      </c>
      <c r="F43" s="101">
        <v>4931</v>
      </c>
      <c r="G43" s="136">
        <v>0</v>
      </c>
      <c r="H43" s="101">
        <v>0</v>
      </c>
      <c r="I43" s="136">
        <v>0</v>
      </c>
      <c r="J43" s="101">
        <v>0</v>
      </c>
      <c r="K43" s="136">
        <v>0</v>
      </c>
      <c r="L43" s="101">
        <v>0</v>
      </c>
      <c r="M43" s="136">
        <v>0</v>
      </c>
      <c r="N43" s="101">
        <v>0</v>
      </c>
      <c r="O43" s="125">
        <v>0</v>
      </c>
      <c r="P43" s="340"/>
    </row>
    <row r="44" spans="1:16" s="163" customFormat="1" ht="12.75">
      <c r="A44" s="194" t="s">
        <v>967</v>
      </c>
      <c r="B44" s="194"/>
      <c r="C44" s="101">
        <f>SUM(D44:O44)</f>
        <v>4931</v>
      </c>
      <c r="D44" s="101"/>
      <c r="E44" s="136"/>
      <c r="F44" s="101">
        <v>4931</v>
      </c>
      <c r="G44" s="136"/>
      <c r="H44" s="101"/>
      <c r="I44" s="136"/>
      <c r="J44" s="101"/>
      <c r="K44" s="136"/>
      <c r="L44" s="101"/>
      <c r="M44" s="136"/>
      <c r="N44" s="101"/>
      <c r="O44" s="125"/>
      <c r="P44" s="340"/>
    </row>
    <row r="45" spans="1:16" s="163" customFormat="1" ht="12.75">
      <c r="A45" s="194" t="s">
        <v>1009</v>
      </c>
      <c r="B45" s="194"/>
      <c r="C45" s="101">
        <f>SUM(D45:P45)</f>
        <v>3781</v>
      </c>
      <c r="D45" s="101">
        <v>0</v>
      </c>
      <c r="E45" s="136">
        <v>0</v>
      </c>
      <c r="F45" s="101">
        <v>3781</v>
      </c>
      <c r="G45" s="136">
        <v>0</v>
      </c>
      <c r="H45" s="101">
        <v>0</v>
      </c>
      <c r="I45" s="136">
        <v>0</v>
      </c>
      <c r="J45" s="101">
        <v>0</v>
      </c>
      <c r="K45" s="136">
        <v>0</v>
      </c>
      <c r="L45" s="101">
        <v>0</v>
      </c>
      <c r="M45" s="136">
        <v>0</v>
      </c>
      <c r="N45" s="101">
        <v>0</v>
      </c>
      <c r="O45" s="125">
        <v>0</v>
      </c>
      <c r="P45" s="378">
        <v>0</v>
      </c>
    </row>
    <row r="46" spans="1:16" s="163" customFormat="1" ht="12.75">
      <c r="A46" s="194" t="s">
        <v>1010</v>
      </c>
      <c r="B46" s="194"/>
      <c r="C46" s="292">
        <f>(C$45/C$44)*100</f>
        <v>76.6781585885216</v>
      </c>
      <c r="D46" s="292">
        <v>0</v>
      </c>
      <c r="E46" s="292">
        <v>0</v>
      </c>
      <c r="F46" s="292">
        <f>(F$45/F$44)*100</f>
        <v>76.6781585885216</v>
      </c>
      <c r="G46" s="292">
        <v>0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v>0</v>
      </c>
      <c r="O46" s="292">
        <v>0</v>
      </c>
      <c r="P46" s="292">
        <v>0</v>
      </c>
    </row>
    <row r="47" spans="1:16" ht="12.75">
      <c r="A47" s="15" t="s">
        <v>706</v>
      </c>
      <c r="B47" s="12" t="s">
        <v>996</v>
      </c>
      <c r="C47" s="130"/>
      <c r="D47" s="130"/>
      <c r="E47" s="134"/>
      <c r="F47" s="130"/>
      <c r="G47" s="134"/>
      <c r="H47" s="130"/>
      <c r="I47" s="134"/>
      <c r="J47" s="130"/>
      <c r="K47" s="134"/>
      <c r="L47" s="130"/>
      <c r="M47" s="134"/>
      <c r="N47" s="130"/>
      <c r="O47" s="132"/>
      <c r="P47" s="339"/>
    </row>
    <row r="48" spans="1:16" ht="12.75">
      <c r="A48" s="194" t="s">
        <v>527</v>
      </c>
      <c r="B48" s="194"/>
      <c r="C48" s="101">
        <f>SUM(D48:O48)</f>
        <v>34863</v>
      </c>
      <c r="D48" s="101">
        <v>0</v>
      </c>
      <c r="E48" s="136">
        <v>0</v>
      </c>
      <c r="F48" s="101">
        <v>34863</v>
      </c>
      <c r="G48" s="136">
        <v>0</v>
      </c>
      <c r="H48" s="101">
        <v>0</v>
      </c>
      <c r="I48" s="136">
        <v>0</v>
      </c>
      <c r="J48" s="101">
        <v>0</v>
      </c>
      <c r="K48" s="136">
        <v>0</v>
      </c>
      <c r="L48" s="101">
        <v>0</v>
      </c>
      <c r="M48" s="136">
        <v>0</v>
      </c>
      <c r="N48" s="101">
        <v>0</v>
      </c>
      <c r="O48" s="125">
        <v>0</v>
      </c>
      <c r="P48" s="340"/>
    </row>
    <row r="49" spans="1:16" ht="12.75">
      <c r="A49" s="194" t="s">
        <v>967</v>
      </c>
      <c r="B49" s="194"/>
      <c r="C49" s="101">
        <f>SUM(D49:O49)</f>
        <v>34863</v>
      </c>
      <c r="D49" s="101"/>
      <c r="E49" s="136"/>
      <c r="F49" s="101">
        <v>34863</v>
      </c>
      <c r="G49" s="136"/>
      <c r="H49" s="101"/>
      <c r="I49" s="136"/>
      <c r="J49" s="101"/>
      <c r="K49" s="136"/>
      <c r="L49" s="101"/>
      <c r="M49" s="136"/>
      <c r="N49" s="101"/>
      <c r="O49" s="125"/>
      <c r="P49" s="340"/>
    </row>
    <row r="50" spans="1:16" ht="12.75">
      <c r="A50" s="194" t="s">
        <v>1009</v>
      </c>
      <c r="B50" s="194"/>
      <c r="C50" s="101">
        <f>SUM(D50:P50)</f>
        <v>31235</v>
      </c>
      <c r="D50" s="101">
        <v>0</v>
      </c>
      <c r="E50" s="136">
        <v>0</v>
      </c>
      <c r="F50" s="101">
        <v>31235</v>
      </c>
      <c r="G50" s="136">
        <v>0</v>
      </c>
      <c r="H50" s="101">
        <v>0</v>
      </c>
      <c r="I50" s="136">
        <v>0</v>
      </c>
      <c r="J50" s="101">
        <v>0</v>
      </c>
      <c r="K50" s="136">
        <v>0</v>
      </c>
      <c r="L50" s="101">
        <v>0</v>
      </c>
      <c r="M50" s="136">
        <v>0</v>
      </c>
      <c r="N50" s="101">
        <v>0</v>
      </c>
      <c r="O50" s="125">
        <v>0</v>
      </c>
      <c r="P50" s="378">
        <v>0</v>
      </c>
    </row>
    <row r="51" spans="1:16" ht="12.75">
      <c r="A51" s="195" t="s">
        <v>1010</v>
      </c>
      <c r="B51" s="195"/>
      <c r="C51" s="293">
        <f>(C$50/C$49)*100</f>
        <v>89.59355190316381</v>
      </c>
      <c r="D51" s="293">
        <v>0</v>
      </c>
      <c r="E51" s="293">
        <v>0</v>
      </c>
      <c r="F51" s="293">
        <f>(F$50/F$49)*100</f>
        <v>89.59355190316381</v>
      </c>
      <c r="G51" s="293">
        <v>0</v>
      </c>
      <c r="H51" s="293">
        <v>0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</row>
    <row r="52" spans="1:16" ht="12.75">
      <c r="A52" s="70" t="s">
        <v>707</v>
      </c>
      <c r="B52" s="57" t="s">
        <v>996</v>
      </c>
      <c r="C52" s="101"/>
      <c r="D52" s="101"/>
      <c r="E52" s="136"/>
      <c r="F52" s="101"/>
      <c r="G52" s="136"/>
      <c r="H52" s="101"/>
      <c r="I52" s="136"/>
      <c r="J52" s="101"/>
      <c r="K52" s="136"/>
      <c r="L52" s="101"/>
      <c r="M52" s="136"/>
      <c r="N52" s="101"/>
      <c r="O52" s="125"/>
      <c r="P52" s="340"/>
    </row>
    <row r="53" spans="1:16" ht="12.75">
      <c r="A53" s="194" t="s">
        <v>527</v>
      </c>
      <c r="B53" s="194"/>
      <c r="C53" s="101">
        <f>SUM(D53:O53)</f>
        <v>34256</v>
      </c>
      <c r="D53" s="101">
        <v>0</v>
      </c>
      <c r="E53" s="136">
        <v>0</v>
      </c>
      <c r="F53" s="180">
        <v>34256</v>
      </c>
      <c r="G53" s="136">
        <v>0</v>
      </c>
      <c r="H53" s="101">
        <v>0</v>
      </c>
      <c r="I53" s="136">
        <v>0</v>
      </c>
      <c r="J53" s="101">
        <v>0</v>
      </c>
      <c r="K53" s="136">
        <v>0</v>
      </c>
      <c r="L53" s="101">
        <v>0</v>
      </c>
      <c r="M53" s="136">
        <v>0</v>
      </c>
      <c r="N53" s="101">
        <v>0</v>
      </c>
      <c r="O53" s="125">
        <v>0</v>
      </c>
      <c r="P53" s="340"/>
    </row>
    <row r="54" spans="1:16" ht="12.75">
      <c r="A54" s="194" t="s">
        <v>967</v>
      </c>
      <c r="B54" s="194"/>
      <c r="C54" s="101">
        <f>SUM(D54:O54)</f>
        <v>39162</v>
      </c>
      <c r="D54" s="101"/>
      <c r="E54" s="136"/>
      <c r="F54" s="180">
        <v>39162</v>
      </c>
      <c r="G54" s="136"/>
      <c r="H54" s="101"/>
      <c r="I54" s="136"/>
      <c r="J54" s="101"/>
      <c r="K54" s="136"/>
      <c r="L54" s="101"/>
      <c r="M54" s="136"/>
      <c r="N54" s="101"/>
      <c r="O54" s="125"/>
      <c r="P54" s="340"/>
    </row>
    <row r="55" spans="1:16" ht="12.75">
      <c r="A55" s="194" t="s">
        <v>1009</v>
      </c>
      <c r="B55" s="194"/>
      <c r="C55" s="101">
        <f>SUM(D55:P55)</f>
        <v>39162</v>
      </c>
      <c r="D55" s="101">
        <v>0</v>
      </c>
      <c r="E55" s="136">
        <v>0</v>
      </c>
      <c r="F55" s="101">
        <v>39162</v>
      </c>
      <c r="G55" s="136">
        <v>0</v>
      </c>
      <c r="H55" s="101">
        <v>0</v>
      </c>
      <c r="I55" s="136">
        <v>0</v>
      </c>
      <c r="J55" s="101">
        <v>0</v>
      </c>
      <c r="K55" s="136">
        <v>0</v>
      </c>
      <c r="L55" s="101">
        <v>0</v>
      </c>
      <c r="M55" s="136">
        <v>0</v>
      </c>
      <c r="N55" s="101">
        <v>0</v>
      </c>
      <c r="O55" s="125">
        <v>0</v>
      </c>
      <c r="P55" s="378">
        <v>0</v>
      </c>
    </row>
    <row r="56" spans="1:16" ht="12.75">
      <c r="A56" s="194" t="s">
        <v>1010</v>
      </c>
      <c r="B56" s="194"/>
      <c r="C56" s="292">
        <f>(C$55/C$54)*100</f>
        <v>100</v>
      </c>
      <c r="D56" s="292">
        <v>0</v>
      </c>
      <c r="E56" s="292">
        <v>0</v>
      </c>
      <c r="F56" s="292">
        <f>(F$55/F$54)*100</f>
        <v>100</v>
      </c>
      <c r="G56" s="292">
        <v>0</v>
      </c>
      <c r="H56" s="292">
        <v>0</v>
      </c>
      <c r="I56" s="292">
        <v>0</v>
      </c>
      <c r="J56" s="292">
        <v>0</v>
      </c>
      <c r="K56" s="292">
        <v>0</v>
      </c>
      <c r="L56" s="292">
        <v>0</v>
      </c>
      <c r="M56" s="292">
        <v>0</v>
      </c>
      <c r="N56" s="292">
        <v>0</v>
      </c>
      <c r="O56" s="292">
        <v>0</v>
      </c>
      <c r="P56" s="292">
        <v>0</v>
      </c>
    </row>
    <row r="57" spans="1:16" ht="12.75">
      <c r="A57" s="67" t="s">
        <v>708</v>
      </c>
      <c r="B57" s="56" t="s">
        <v>996</v>
      </c>
      <c r="C57" s="130"/>
      <c r="D57" s="130"/>
      <c r="E57" s="134"/>
      <c r="F57" s="130"/>
      <c r="G57" s="134"/>
      <c r="H57" s="130"/>
      <c r="I57" s="134"/>
      <c r="J57" s="130"/>
      <c r="K57" s="134"/>
      <c r="L57" s="130"/>
      <c r="M57" s="134"/>
      <c r="N57" s="130"/>
      <c r="O57" s="132"/>
      <c r="P57" s="339"/>
    </row>
    <row r="58" spans="1:16" ht="12.75">
      <c r="A58" s="194" t="s">
        <v>527</v>
      </c>
      <c r="B58" s="194"/>
      <c r="C58" s="101">
        <f>SUM(D58:O58)</f>
        <v>942994</v>
      </c>
      <c r="D58" s="101">
        <v>0</v>
      </c>
      <c r="E58" s="136">
        <v>0</v>
      </c>
      <c r="F58" s="101">
        <v>202670</v>
      </c>
      <c r="G58" s="136">
        <v>40753</v>
      </c>
      <c r="H58" s="101">
        <v>0</v>
      </c>
      <c r="I58" s="136">
        <v>0</v>
      </c>
      <c r="J58" s="101">
        <v>0</v>
      </c>
      <c r="K58" s="136">
        <v>38464</v>
      </c>
      <c r="L58" s="101">
        <v>0</v>
      </c>
      <c r="M58" s="136">
        <v>440000</v>
      </c>
      <c r="N58" s="101">
        <v>221107</v>
      </c>
      <c r="O58" s="125"/>
      <c r="P58" s="340"/>
    </row>
    <row r="59" spans="1:16" ht="12.75">
      <c r="A59" s="194" t="s">
        <v>967</v>
      </c>
      <c r="B59" s="194"/>
      <c r="C59" s="101">
        <f>SUM(D59:O59)</f>
        <v>832305</v>
      </c>
      <c r="D59" s="101">
        <v>514</v>
      </c>
      <c r="E59" s="101">
        <v>1524</v>
      </c>
      <c r="F59" s="101">
        <v>168357</v>
      </c>
      <c r="G59" s="101">
        <v>44866</v>
      </c>
      <c r="H59" s="101">
        <v>64056</v>
      </c>
      <c r="I59" s="101">
        <v>0</v>
      </c>
      <c r="J59" s="101">
        <v>0</v>
      </c>
      <c r="K59" s="101">
        <v>24883</v>
      </c>
      <c r="L59" s="101">
        <v>1100</v>
      </c>
      <c r="M59" s="101">
        <v>140000</v>
      </c>
      <c r="N59" s="101">
        <v>387005</v>
      </c>
      <c r="O59" s="101">
        <v>0</v>
      </c>
      <c r="P59" s="340"/>
    </row>
    <row r="60" spans="1:16" ht="12.75">
      <c r="A60" s="194" t="s">
        <v>1009</v>
      </c>
      <c r="B60" s="194"/>
      <c r="C60" s="101">
        <f>SUM(D60:P60)</f>
        <v>844928</v>
      </c>
      <c r="D60" s="101">
        <v>514</v>
      </c>
      <c r="E60" s="136">
        <v>2867</v>
      </c>
      <c r="F60" s="101">
        <v>157054</v>
      </c>
      <c r="G60" s="136">
        <v>44866</v>
      </c>
      <c r="H60" s="101">
        <v>62708</v>
      </c>
      <c r="I60" s="136">
        <v>0</v>
      </c>
      <c r="J60" s="101">
        <v>0</v>
      </c>
      <c r="K60" s="136">
        <v>24883</v>
      </c>
      <c r="L60" s="101">
        <v>1100</v>
      </c>
      <c r="M60" s="136">
        <v>140000</v>
      </c>
      <c r="N60" s="101">
        <v>386274</v>
      </c>
      <c r="O60" s="125">
        <v>0</v>
      </c>
      <c r="P60" s="378">
        <v>24662</v>
      </c>
    </row>
    <row r="61" spans="1:16" ht="12.75">
      <c r="A61" s="195" t="s">
        <v>1010</v>
      </c>
      <c r="B61" s="195"/>
      <c r="C61" s="293">
        <f>(C$60/C$59)*100</f>
        <v>101.51663152329975</v>
      </c>
      <c r="D61" s="293">
        <f aca="true" t="shared" si="0" ref="D61:N61">(D$60/D$59)*100</f>
        <v>100</v>
      </c>
      <c r="E61" s="293">
        <f t="shared" si="0"/>
        <v>188.1233595800525</v>
      </c>
      <c r="F61" s="293">
        <f t="shared" si="0"/>
        <v>93.28629044233385</v>
      </c>
      <c r="G61" s="293">
        <f t="shared" si="0"/>
        <v>100</v>
      </c>
      <c r="H61" s="293">
        <f t="shared" si="0"/>
        <v>97.89559135756213</v>
      </c>
      <c r="I61" s="293">
        <v>0</v>
      </c>
      <c r="J61" s="293">
        <v>0</v>
      </c>
      <c r="K61" s="293">
        <f t="shared" si="0"/>
        <v>100</v>
      </c>
      <c r="L61" s="293">
        <f t="shared" si="0"/>
        <v>100</v>
      </c>
      <c r="M61" s="293">
        <f t="shared" si="0"/>
        <v>100</v>
      </c>
      <c r="N61" s="293">
        <f t="shared" si="0"/>
        <v>99.8111135515045</v>
      </c>
      <c r="O61" s="293">
        <v>0</v>
      </c>
      <c r="P61" s="293">
        <v>0</v>
      </c>
    </row>
    <row r="62" spans="1:16" ht="12.75">
      <c r="A62" s="70" t="s">
        <v>709</v>
      </c>
      <c r="B62" s="57" t="s">
        <v>996</v>
      </c>
      <c r="C62" s="101"/>
      <c r="D62" s="101"/>
      <c r="E62" s="136"/>
      <c r="F62" s="101"/>
      <c r="G62" s="136"/>
      <c r="H62" s="101"/>
      <c r="I62" s="136"/>
      <c r="J62" s="101"/>
      <c r="K62" s="136"/>
      <c r="L62" s="101"/>
      <c r="M62" s="136"/>
      <c r="N62" s="101"/>
      <c r="O62" s="125"/>
      <c r="P62" s="340"/>
    </row>
    <row r="63" spans="1:16" ht="12.75">
      <c r="A63" s="194" t="s">
        <v>527</v>
      </c>
      <c r="B63" s="194"/>
      <c r="C63" s="101">
        <f>SUM(D63:O63)</f>
        <v>0</v>
      </c>
      <c r="D63" s="101">
        <v>0</v>
      </c>
      <c r="E63" s="136">
        <v>0</v>
      </c>
      <c r="F63" s="101">
        <v>0</v>
      </c>
      <c r="G63" s="136">
        <v>0</v>
      </c>
      <c r="H63" s="101">
        <v>0</v>
      </c>
      <c r="I63" s="136">
        <v>0</v>
      </c>
      <c r="J63" s="101">
        <v>0</v>
      </c>
      <c r="K63" s="136">
        <v>0</v>
      </c>
      <c r="L63" s="101">
        <v>0</v>
      </c>
      <c r="M63" s="136">
        <v>0</v>
      </c>
      <c r="N63" s="101">
        <v>0</v>
      </c>
      <c r="O63" s="125">
        <v>0</v>
      </c>
      <c r="P63" s="340"/>
    </row>
    <row r="64" spans="1:16" ht="12.75">
      <c r="A64" s="194" t="s">
        <v>967</v>
      </c>
      <c r="B64" s="194"/>
      <c r="C64" s="101">
        <f>SUM(D64:O64)</f>
        <v>0</v>
      </c>
      <c r="D64" s="101">
        <v>0</v>
      </c>
      <c r="E64" s="136">
        <v>0</v>
      </c>
      <c r="F64" s="101">
        <v>0</v>
      </c>
      <c r="G64" s="136">
        <v>0</v>
      </c>
      <c r="H64" s="101">
        <v>0</v>
      </c>
      <c r="I64" s="136">
        <v>0</v>
      </c>
      <c r="J64" s="101">
        <v>0</v>
      </c>
      <c r="K64" s="136">
        <v>0</v>
      </c>
      <c r="L64" s="101">
        <v>0</v>
      </c>
      <c r="M64" s="136">
        <v>0</v>
      </c>
      <c r="N64" s="101">
        <v>0</v>
      </c>
      <c r="O64" s="125">
        <v>0</v>
      </c>
      <c r="P64" s="378">
        <v>0</v>
      </c>
    </row>
    <row r="65" spans="1:16" ht="12.75">
      <c r="A65" s="194" t="s">
        <v>1009</v>
      </c>
      <c r="B65" s="194"/>
      <c r="C65" s="101">
        <f>SUM(D65:P65)</f>
        <v>0</v>
      </c>
      <c r="D65" s="101">
        <v>0</v>
      </c>
      <c r="E65" s="136">
        <v>0</v>
      </c>
      <c r="F65" s="101">
        <v>0</v>
      </c>
      <c r="G65" s="136">
        <v>0</v>
      </c>
      <c r="H65" s="101">
        <v>0</v>
      </c>
      <c r="I65" s="136">
        <v>0</v>
      </c>
      <c r="J65" s="101">
        <v>0</v>
      </c>
      <c r="K65" s="136">
        <v>0</v>
      </c>
      <c r="L65" s="101">
        <v>0</v>
      </c>
      <c r="M65" s="136">
        <v>0</v>
      </c>
      <c r="N65" s="101">
        <v>0</v>
      </c>
      <c r="O65" s="125">
        <v>0</v>
      </c>
      <c r="P65" s="378">
        <v>0</v>
      </c>
    </row>
    <row r="66" spans="1:16" ht="12.75">
      <c r="A66" s="194" t="s">
        <v>1010</v>
      </c>
      <c r="B66" s="194"/>
      <c r="C66" s="292">
        <v>0</v>
      </c>
      <c r="D66" s="292">
        <v>0</v>
      </c>
      <c r="E66" s="292">
        <v>0</v>
      </c>
      <c r="F66" s="292">
        <v>0</v>
      </c>
      <c r="G66" s="292">
        <v>0</v>
      </c>
      <c r="H66" s="292">
        <v>0</v>
      </c>
      <c r="I66" s="292">
        <v>0</v>
      </c>
      <c r="J66" s="292">
        <v>0</v>
      </c>
      <c r="K66" s="292">
        <v>0</v>
      </c>
      <c r="L66" s="292">
        <v>0</v>
      </c>
      <c r="M66" s="292">
        <v>0</v>
      </c>
      <c r="N66" s="292">
        <v>0</v>
      </c>
      <c r="O66" s="292">
        <v>0</v>
      </c>
      <c r="P66" s="292">
        <v>0</v>
      </c>
    </row>
    <row r="67" spans="1:16" ht="12.75">
      <c r="A67" s="67" t="s">
        <v>762</v>
      </c>
      <c r="B67" s="56" t="s">
        <v>996</v>
      </c>
      <c r="C67" s="130"/>
      <c r="D67" s="130"/>
      <c r="E67" s="134"/>
      <c r="F67" s="130"/>
      <c r="G67" s="134"/>
      <c r="H67" s="130"/>
      <c r="I67" s="134"/>
      <c r="J67" s="130"/>
      <c r="K67" s="134"/>
      <c r="L67" s="130"/>
      <c r="M67" s="134"/>
      <c r="N67" s="130"/>
      <c r="O67" s="132"/>
      <c r="P67" s="339"/>
    </row>
    <row r="68" spans="1:16" ht="12.75">
      <c r="A68" s="194" t="s">
        <v>527</v>
      </c>
      <c r="B68" s="194"/>
      <c r="C68" s="101">
        <f>SUM(D68:O68)</f>
        <v>0</v>
      </c>
      <c r="D68" s="101">
        <v>0</v>
      </c>
      <c r="E68" s="136">
        <v>0</v>
      </c>
      <c r="F68" s="101">
        <v>0</v>
      </c>
      <c r="G68" s="136">
        <v>0</v>
      </c>
      <c r="H68" s="101">
        <v>0</v>
      </c>
      <c r="I68" s="136">
        <v>0</v>
      </c>
      <c r="J68" s="101">
        <v>0</v>
      </c>
      <c r="K68" s="136">
        <v>0</v>
      </c>
      <c r="L68" s="101">
        <v>0</v>
      </c>
      <c r="M68" s="136">
        <v>0</v>
      </c>
      <c r="N68" s="101">
        <v>0</v>
      </c>
      <c r="O68" s="125">
        <v>0</v>
      </c>
      <c r="P68" s="340"/>
    </row>
    <row r="69" spans="1:16" ht="12.75">
      <c r="A69" s="194" t="s">
        <v>967</v>
      </c>
      <c r="B69" s="194"/>
      <c r="C69" s="101">
        <f>SUM(D69:O69)</f>
        <v>276</v>
      </c>
      <c r="D69" s="101"/>
      <c r="E69" s="136"/>
      <c r="F69" s="101"/>
      <c r="G69" s="136"/>
      <c r="H69" s="101">
        <v>276</v>
      </c>
      <c r="I69" s="136"/>
      <c r="J69" s="101"/>
      <c r="K69" s="136"/>
      <c r="L69" s="101"/>
      <c r="M69" s="136"/>
      <c r="N69" s="101"/>
      <c r="O69" s="125"/>
      <c r="P69" s="340"/>
    </row>
    <row r="70" spans="1:16" ht="12.75">
      <c r="A70" s="194" t="s">
        <v>1009</v>
      </c>
      <c r="B70" s="194"/>
      <c r="C70" s="101">
        <f>SUM(D70:P70)</f>
        <v>633</v>
      </c>
      <c r="D70" s="101">
        <v>0</v>
      </c>
      <c r="E70" s="136">
        <v>0</v>
      </c>
      <c r="F70" s="101">
        <v>0</v>
      </c>
      <c r="G70" s="136">
        <v>0</v>
      </c>
      <c r="H70" s="101">
        <v>633</v>
      </c>
      <c r="I70" s="136">
        <v>0</v>
      </c>
      <c r="J70" s="101">
        <v>0</v>
      </c>
      <c r="K70" s="136">
        <v>0</v>
      </c>
      <c r="L70" s="101">
        <v>0</v>
      </c>
      <c r="M70" s="136">
        <v>0</v>
      </c>
      <c r="N70" s="101">
        <v>0</v>
      </c>
      <c r="O70" s="125">
        <v>0</v>
      </c>
      <c r="P70" s="378">
        <v>0</v>
      </c>
    </row>
    <row r="71" spans="1:17" ht="12.75">
      <c r="A71" s="195" t="s">
        <v>1010</v>
      </c>
      <c r="B71" s="195"/>
      <c r="C71" s="293">
        <f>(C$70/C$69)*100</f>
        <v>229.34782608695653</v>
      </c>
      <c r="D71" s="293">
        <v>0</v>
      </c>
      <c r="E71" s="293">
        <v>0</v>
      </c>
      <c r="F71" s="293">
        <v>0</v>
      </c>
      <c r="G71" s="293">
        <v>0</v>
      </c>
      <c r="H71" s="293">
        <f>(H$70/H$69)*100</f>
        <v>229.34782608695653</v>
      </c>
      <c r="I71" s="293">
        <v>0</v>
      </c>
      <c r="J71" s="293">
        <v>0</v>
      </c>
      <c r="K71" s="293">
        <v>0</v>
      </c>
      <c r="L71" s="293">
        <v>0</v>
      </c>
      <c r="M71" s="293">
        <v>0</v>
      </c>
      <c r="N71" s="293">
        <v>0</v>
      </c>
      <c r="O71" s="293">
        <v>0</v>
      </c>
      <c r="P71" s="293">
        <v>0</v>
      </c>
      <c r="Q71" s="758"/>
    </row>
    <row r="72" spans="1:16" ht="12.75">
      <c r="A72" s="70" t="s">
        <v>710</v>
      </c>
      <c r="B72" s="57" t="s">
        <v>996</v>
      </c>
      <c r="C72" s="101"/>
      <c r="D72" s="101"/>
      <c r="E72" s="136"/>
      <c r="F72" s="101"/>
      <c r="G72" s="136"/>
      <c r="H72" s="101"/>
      <c r="I72" s="136"/>
      <c r="J72" s="101"/>
      <c r="K72" s="136"/>
      <c r="L72" s="101"/>
      <c r="M72" s="136"/>
      <c r="N72" s="101"/>
      <c r="O72" s="125"/>
      <c r="P72" s="340"/>
    </row>
    <row r="73" spans="1:16" ht="12.75">
      <c r="A73" s="194" t="s">
        <v>527</v>
      </c>
      <c r="B73" s="194"/>
      <c r="C73" s="101">
        <f>SUM(D73:O73)</f>
        <v>5436</v>
      </c>
      <c r="D73" s="101">
        <v>0</v>
      </c>
      <c r="E73" s="136">
        <v>0</v>
      </c>
      <c r="F73" s="101">
        <v>5436</v>
      </c>
      <c r="G73" s="136">
        <v>0</v>
      </c>
      <c r="H73" s="101">
        <v>0</v>
      </c>
      <c r="I73" s="136">
        <v>0</v>
      </c>
      <c r="J73" s="101">
        <v>0</v>
      </c>
      <c r="K73" s="136">
        <v>0</v>
      </c>
      <c r="L73" s="101">
        <v>0</v>
      </c>
      <c r="M73" s="136">
        <v>0</v>
      </c>
      <c r="N73" s="101">
        <v>0</v>
      </c>
      <c r="O73" s="125">
        <v>0</v>
      </c>
      <c r="P73" s="340"/>
    </row>
    <row r="74" spans="1:16" ht="12.75">
      <c r="A74" s="194" t="s">
        <v>967</v>
      </c>
      <c r="B74" s="194"/>
      <c r="C74" s="101">
        <f>SUM(D74:O74)</f>
        <v>5436</v>
      </c>
      <c r="D74" s="101"/>
      <c r="E74" s="136"/>
      <c r="F74" s="101">
        <v>5436</v>
      </c>
      <c r="G74" s="136"/>
      <c r="H74" s="101"/>
      <c r="I74" s="136"/>
      <c r="J74" s="101"/>
      <c r="K74" s="136"/>
      <c r="L74" s="101"/>
      <c r="M74" s="136"/>
      <c r="N74" s="101"/>
      <c r="O74" s="125"/>
      <c r="P74" s="340"/>
    </row>
    <row r="75" spans="1:16" ht="12.75">
      <c r="A75" s="194" t="s">
        <v>1009</v>
      </c>
      <c r="B75" s="194"/>
      <c r="C75" s="101">
        <f>SUM(D75:O75)</f>
        <v>5002</v>
      </c>
      <c r="D75" s="101">
        <v>0</v>
      </c>
      <c r="E75" s="136">
        <v>0</v>
      </c>
      <c r="F75" s="101">
        <v>5002</v>
      </c>
      <c r="G75" s="136">
        <v>0</v>
      </c>
      <c r="H75" s="101">
        <v>0</v>
      </c>
      <c r="I75" s="136">
        <v>0</v>
      </c>
      <c r="J75" s="101">
        <v>0</v>
      </c>
      <c r="K75" s="136">
        <v>0</v>
      </c>
      <c r="L75" s="101">
        <v>0</v>
      </c>
      <c r="M75" s="136">
        <v>0</v>
      </c>
      <c r="N75" s="101">
        <v>0</v>
      </c>
      <c r="O75" s="125">
        <v>0</v>
      </c>
      <c r="P75" s="378">
        <v>0</v>
      </c>
    </row>
    <row r="76" spans="1:16" ht="12.75">
      <c r="A76" s="194" t="s">
        <v>1010</v>
      </c>
      <c r="B76" s="194"/>
      <c r="C76" s="292">
        <f>(C$75/C$74)*100</f>
        <v>92.01618837380427</v>
      </c>
      <c r="D76" s="292">
        <v>0</v>
      </c>
      <c r="E76" s="292">
        <v>0</v>
      </c>
      <c r="F76" s="292">
        <f>(F$75/F$74)*100</f>
        <v>92.01618837380427</v>
      </c>
      <c r="G76" s="292">
        <v>0</v>
      </c>
      <c r="H76" s="292">
        <v>0</v>
      </c>
      <c r="I76" s="292">
        <v>0</v>
      </c>
      <c r="J76" s="292">
        <v>0</v>
      </c>
      <c r="K76" s="292">
        <v>0</v>
      </c>
      <c r="L76" s="292">
        <v>0</v>
      </c>
      <c r="M76" s="292">
        <v>0</v>
      </c>
      <c r="N76" s="292">
        <v>0</v>
      </c>
      <c r="O76" s="292">
        <v>0</v>
      </c>
      <c r="P76" s="292">
        <v>0</v>
      </c>
    </row>
    <row r="77" spans="1:16" ht="12.75">
      <c r="A77" s="15" t="s">
        <v>711</v>
      </c>
      <c r="B77" s="12" t="s">
        <v>996</v>
      </c>
      <c r="C77" s="130"/>
      <c r="D77" s="130"/>
      <c r="E77" s="134"/>
      <c r="F77" s="130"/>
      <c r="G77" s="134"/>
      <c r="H77" s="130"/>
      <c r="I77" s="134"/>
      <c r="J77" s="130"/>
      <c r="K77" s="134"/>
      <c r="L77" s="130"/>
      <c r="M77" s="134"/>
      <c r="N77" s="130"/>
      <c r="O77" s="132"/>
      <c r="P77" s="339"/>
    </row>
    <row r="78" spans="1:16" ht="12.75">
      <c r="A78" s="28" t="s">
        <v>667</v>
      </c>
      <c r="B78" s="13"/>
      <c r="C78" s="101"/>
      <c r="D78" s="101"/>
      <c r="E78" s="136"/>
      <c r="F78" s="101"/>
      <c r="G78" s="136"/>
      <c r="H78" s="101"/>
      <c r="I78" s="136"/>
      <c r="J78" s="101"/>
      <c r="K78" s="136"/>
      <c r="L78" s="101"/>
      <c r="M78" s="136"/>
      <c r="N78" s="101"/>
      <c r="O78" s="125"/>
      <c r="P78" s="340"/>
    </row>
    <row r="79" spans="1:16" ht="12.75">
      <c r="A79" s="194" t="s">
        <v>527</v>
      </c>
      <c r="B79" s="194"/>
      <c r="C79" s="101">
        <f>SUM(D79:O79)</f>
        <v>0</v>
      </c>
      <c r="D79" s="101">
        <v>0</v>
      </c>
      <c r="E79" s="136">
        <v>0</v>
      </c>
      <c r="F79" s="101">
        <v>0</v>
      </c>
      <c r="G79" s="136">
        <v>0</v>
      </c>
      <c r="H79" s="101">
        <v>0</v>
      </c>
      <c r="I79" s="136">
        <v>0</v>
      </c>
      <c r="J79" s="101">
        <v>0</v>
      </c>
      <c r="K79" s="136">
        <v>0</v>
      </c>
      <c r="L79" s="101">
        <v>0</v>
      </c>
      <c r="M79" s="136">
        <v>0</v>
      </c>
      <c r="N79" s="101">
        <v>0</v>
      </c>
      <c r="O79" s="125">
        <v>0</v>
      </c>
      <c r="P79" s="340"/>
    </row>
    <row r="80" spans="1:16" ht="12.75">
      <c r="A80" s="194" t="s">
        <v>967</v>
      </c>
      <c r="B80" s="194"/>
      <c r="C80" s="101">
        <f>SUM(D80:O80)</f>
        <v>0</v>
      </c>
      <c r="D80" s="101"/>
      <c r="E80" s="136"/>
      <c r="F80" s="101"/>
      <c r="G80" s="136"/>
      <c r="H80" s="101"/>
      <c r="I80" s="136"/>
      <c r="J80" s="101"/>
      <c r="K80" s="136"/>
      <c r="L80" s="101"/>
      <c r="M80" s="136"/>
      <c r="N80" s="101"/>
      <c r="O80" s="125"/>
      <c r="P80" s="340"/>
    </row>
    <row r="81" spans="1:16" ht="12.75">
      <c r="A81" s="194" t="s">
        <v>1009</v>
      </c>
      <c r="B81" s="194"/>
      <c r="C81" s="101">
        <f>SUM(D81:P81)</f>
        <v>0</v>
      </c>
      <c r="D81" s="101">
        <v>0</v>
      </c>
      <c r="E81" s="136">
        <v>0</v>
      </c>
      <c r="F81" s="101">
        <v>0</v>
      </c>
      <c r="G81" s="136">
        <v>0</v>
      </c>
      <c r="H81" s="101">
        <v>0</v>
      </c>
      <c r="I81" s="136">
        <v>0</v>
      </c>
      <c r="J81" s="101">
        <v>0</v>
      </c>
      <c r="K81" s="136">
        <v>0</v>
      </c>
      <c r="L81" s="101">
        <v>0</v>
      </c>
      <c r="M81" s="136">
        <v>0</v>
      </c>
      <c r="N81" s="101">
        <v>0</v>
      </c>
      <c r="O81" s="125">
        <v>0</v>
      </c>
      <c r="P81" s="378">
        <v>0</v>
      </c>
    </row>
    <row r="82" spans="1:16" ht="12.75">
      <c r="A82" s="195" t="s">
        <v>1010</v>
      </c>
      <c r="B82" s="195"/>
      <c r="C82" s="293">
        <v>0</v>
      </c>
      <c r="D82" s="293">
        <v>0</v>
      </c>
      <c r="E82" s="293">
        <v>0</v>
      </c>
      <c r="F82" s="293">
        <v>0</v>
      </c>
      <c r="G82" s="293">
        <v>0</v>
      </c>
      <c r="H82" s="293">
        <v>0</v>
      </c>
      <c r="I82" s="293">
        <v>0</v>
      </c>
      <c r="J82" s="293">
        <v>0</v>
      </c>
      <c r="K82" s="293">
        <v>0</v>
      </c>
      <c r="L82" s="293">
        <v>0</v>
      </c>
      <c r="M82" s="293">
        <v>0</v>
      </c>
      <c r="N82" s="293">
        <v>0</v>
      </c>
      <c r="O82" s="293">
        <v>0</v>
      </c>
      <c r="P82" s="293">
        <v>0</v>
      </c>
    </row>
    <row r="83" spans="1:16" ht="12.75">
      <c r="A83" s="28" t="s">
        <v>718</v>
      </c>
      <c r="B83" s="13" t="s">
        <v>996</v>
      </c>
      <c r="C83" s="101"/>
      <c r="D83" s="101"/>
      <c r="E83" s="136"/>
      <c r="F83" s="101"/>
      <c r="G83" s="136"/>
      <c r="H83" s="101"/>
      <c r="I83" s="136"/>
      <c r="J83" s="101"/>
      <c r="K83" s="136"/>
      <c r="L83" s="101"/>
      <c r="M83" s="136"/>
      <c r="N83" s="101"/>
      <c r="O83" s="125"/>
      <c r="P83" s="340"/>
    </row>
    <row r="84" spans="1:16" ht="12.75">
      <c r="A84" s="28" t="s">
        <v>668</v>
      </c>
      <c r="B84" s="13"/>
      <c r="C84" s="101"/>
      <c r="D84" s="101"/>
      <c r="E84" s="136"/>
      <c r="F84" s="101"/>
      <c r="G84" s="136"/>
      <c r="H84" s="101"/>
      <c r="I84" s="136"/>
      <c r="J84" s="101"/>
      <c r="K84" s="136"/>
      <c r="L84" s="101"/>
      <c r="M84" s="136"/>
      <c r="N84" s="101"/>
      <c r="O84" s="125"/>
      <c r="P84" s="340"/>
    </row>
    <row r="85" spans="1:16" ht="12.75">
      <c r="A85" s="194" t="s">
        <v>527</v>
      </c>
      <c r="B85" s="194"/>
      <c r="C85" s="101">
        <f>SUM(D85:O85)</f>
        <v>7137</v>
      </c>
      <c r="D85" s="101">
        <v>0</v>
      </c>
      <c r="E85" s="136">
        <v>0</v>
      </c>
      <c r="F85" s="101">
        <v>7137</v>
      </c>
      <c r="G85" s="136">
        <v>0</v>
      </c>
      <c r="H85" s="101">
        <v>0</v>
      </c>
      <c r="I85" s="136">
        <v>0</v>
      </c>
      <c r="J85" s="101">
        <v>0</v>
      </c>
      <c r="K85" s="136">
        <v>0</v>
      </c>
      <c r="L85" s="101">
        <v>0</v>
      </c>
      <c r="M85" s="136">
        <v>0</v>
      </c>
      <c r="N85" s="101">
        <v>0</v>
      </c>
      <c r="O85" s="125"/>
      <c r="P85" s="340"/>
    </row>
    <row r="86" spans="1:16" ht="12.75">
      <c r="A86" s="194" t="s">
        <v>967</v>
      </c>
      <c r="B86" s="194"/>
      <c r="C86" s="101">
        <f>SUM(D86:O86)</f>
        <v>7542</v>
      </c>
      <c r="D86" s="101">
        <v>0</v>
      </c>
      <c r="E86" s="136">
        <v>0</v>
      </c>
      <c r="F86" s="101">
        <v>7202</v>
      </c>
      <c r="G86" s="136">
        <v>0</v>
      </c>
      <c r="H86" s="101">
        <v>0</v>
      </c>
      <c r="I86" s="136">
        <v>0</v>
      </c>
      <c r="J86" s="101">
        <v>340</v>
      </c>
      <c r="K86" s="136">
        <v>0</v>
      </c>
      <c r="L86" s="101">
        <v>0</v>
      </c>
      <c r="M86" s="136">
        <v>0</v>
      </c>
      <c r="N86" s="101">
        <v>0</v>
      </c>
      <c r="O86" s="125"/>
      <c r="P86" s="340"/>
    </row>
    <row r="87" spans="1:16" ht="12.75">
      <c r="A87" s="194" t="s">
        <v>1009</v>
      </c>
      <c r="B87" s="194"/>
      <c r="C87" s="101">
        <f>SUM(D87:P87)</f>
        <v>7543</v>
      </c>
      <c r="D87" s="101">
        <v>0</v>
      </c>
      <c r="E87" s="136">
        <v>0</v>
      </c>
      <c r="F87" s="101">
        <v>7203</v>
      </c>
      <c r="G87" s="136">
        <v>0</v>
      </c>
      <c r="H87" s="101">
        <v>0</v>
      </c>
      <c r="I87" s="136">
        <v>0</v>
      </c>
      <c r="J87" s="101">
        <v>340</v>
      </c>
      <c r="K87" s="136">
        <v>0</v>
      </c>
      <c r="L87" s="101">
        <v>0</v>
      </c>
      <c r="M87" s="136">
        <v>0</v>
      </c>
      <c r="N87" s="101">
        <v>0</v>
      </c>
      <c r="O87" s="125">
        <v>0</v>
      </c>
      <c r="P87" s="378">
        <v>0</v>
      </c>
    </row>
    <row r="88" spans="1:16" ht="12.75">
      <c r="A88" s="194" t="s">
        <v>1010</v>
      </c>
      <c r="B88" s="194"/>
      <c r="C88" s="292">
        <f>(C$87/C$86)*100</f>
        <v>100.01325908247149</v>
      </c>
      <c r="D88" s="292">
        <v>0</v>
      </c>
      <c r="E88" s="292">
        <v>0</v>
      </c>
      <c r="F88" s="292">
        <f>(F$87/F$86)*100</f>
        <v>100.01388503193557</v>
      </c>
      <c r="G88" s="292">
        <v>0</v>
      </c>
      <c r="H88" s="292">
        <v>0</v>
      </c>
      <c r="I88" s="292">
        <v>0</v>
      </c>
      <c r="J88" s="292">
        <f>(J$87/J$86)*100</f>
        <v>100</v>
      </c>
      <c r="K88" s="292">
        <v>0</v>
      </c>
      <c r="L88" s="292">
        <v>0</v>
      </c>
      <c r="M88" s="292">
        <v>0</v>
      </c>
      <c r="N88" s="292">
        <v>0</v>
      </c>
      <c r="O88" s="292">
        <v>0</v>
      </c>
      <c r="P88" s="292">
        <v>0</v>
      </c>
    </row>
    <row r="89" spans="1:16" ht="12.75">
      <c r="A89" s="15" t="s">
        <v>712</v>
      </c>
      <c r="B89" s="12" t="s">
        <v>998</v>
      </c>
      <c r="C89" s="130"/>
      <c r="D89" s="130"/>
      <c r="E89" s="134"/>
      <c r="F89" s="130"/>
      <c r="G89" s="134"/>
      <c r="H89" s="130"/>
      <c r="I89" s="134"/>
      <c r="J89" s="130"/>
      <c r="K89" s="134"/>
      <c r="L89" s="130"/>
      <c r="M89" s="134"/>
      <c r="N89" s="130"/>
      <c r="O89" s="132"/>
      <c r="P89" s="339"/>
    </row>
    <row r="90" spans="1:16" ht="12.75">
      <c r="A90" s="194" t="s">
        <v>527</v>
      </c>
      <c r="B90" s="194"/>
      <c r="C90" s="101">
        <f>SUM(D90:O90)</f>
        <v>0</v>
      </c>
      <c r="D90" s="101">
        <v>0</v>
      </c>
      <c r="E90" s="136">
        <v>0</v>
      </c>
      <c r="F90" s="101">
        <v>0</v>
      </c>
      <c r="G90" s="136">
        <v>0</v>
      </c>
      <c r="H90" s="180">
        <v>0</v>
      </c>
      <c r="I90" s="136">
        <v>0</v>
      </c>
      <c r="J90" s="101">
        <v>0</v>
      </c>
      <c r="K90" s="136">
        <v>0</v>
      </c>
      <c r="L90" s="101">
        <v>0</v>
      </c>
      <c r="M90" s="136">
        <v>0</v>
      </c>
      <c r="N90" s="101">
        <v>0</v>
      </c>
      <c r="O90" s="125">
        <v>0</v>
      </c>
      <c r="P90" s="340"/>
    </row>
    <row r="91" spans="1:16" ht="12.75">
      <c r="A91" s="194" t="s">
        <v>967</v>
      </c>
      <c r="B91" s="194"/>
      <c r="C91" s="101">
        <f>SUM(D91:O91)</f>
        <v>644</v>
      </c>
      <c r="D91" s="101"/>
      <c r="E91" s="136"/>
      <c r="F91" s="101">
        <v>644</v>
      </c>
      <c r="G91" s="136"/>
      <c r="H91" s="180"/>
      <c r="I91" s="136"/>
      <c r="J91" s="101"/>
      <c r="K91" s="136"/>
      <c r="L91" s="101"/>
      <c r="M91" s="136"/>
      <c r="N91" s="101"/>
      <c r="O91" s="125"/>
      <c r="P91" s="340"/>
    </row>
    <row r="92" spans="1:16" ht="12.75">
      <c r="A92" s="194" t="s">
        <v>1009</v>
      </c>
      <c r="B92" s="194"/>
      <c r="C92" s="101">
        <f>SUM(D92:P92)</f>
        <v>644</v>
      </c>
      <c r="D92" s="101">
        <v>0</v>
      </c>
      <c r="E92" s="136">
        <v>0</v>
      </c>
      <c r="F92" s="101">
        <v>644</v>
      </c>
      <c r="G92" s="136">
        <v>0</v>
      </c>
      <c r="H92" s="101">
        <v>0</v>
      </c>
      <c r="I92" s="136">
        <v>0</v>
      </c>
      <c r="J92" s="101">
        <v>0</v>
      </c>
      <c r="K92" s="136">
        <v>0</v>
      </c>
      <c r="L92" s="101">
        <v>0</v>
      </c>
      <c r="M92" s="136">
        <v>0</v>
      </c>
      <c r="N92" s="101">
        <v>0</v>
      </c>
      <c r="O92" s="125">
        <v>0</v>
      </c>
      <c r="P92" s="378">
        <v>0</v>
      </c>
    </row>
    <row r="93" spans="1:16" ht="12.75">
      <c r="A93" s="195" t="s">
        <v>1010</v>
      </c>
      <c r="B93" s="195"/>
      <c r="C93" s="293">
        <f>(C$92/C$91)*100</f>
        <v>100</v>
      </c>
      <c r="D93" s="293">
        <v>0</v>
      </c>
      <c r="E93" s="293">
        <v>0</v>
      </c>
      <c r="F93" s="293">
        <f>(F$92/F$91)*100</f>
        <v>100</v>
      </c>
      <c r="G93" s="293">
        <v>0</v>
      </c>
      <c r="H93" s="293">
        <v>0</v>
      </c>
      <c r="I93" s="293">
        <v>0</v>
      </c>
      <c r="J93" s="293">
        <v>0</v>
      </c>
      <c r="K93" s="293">
        <v>0</v>
      </c>
      <c r="L93" s="293">
        <v>0</v>
      </c>
      <c r="M93" s="293">
        <v>0</v>
      </c>
      <c r="N93" s="293">
        <v>0</v>
      </c>
      <c r="O93" s="293">
        <v>0</v>
      </c>
      <c r="P93" s="293">
        <v>0</v>
      </c>
    </row>
    <row r="94" spans="1:16" ht="12.75">
      <c r="A94" s="28" t="s">
        <v>713</v>
      </c>
      <c r="B94" s="13" t="s">
        <v>998</v>
      </c>
      <c r="C94" s="101"/>
      <c r="D94" s="101"/>
      <c r="E94" s="136"/>
      <c r="F94" s="101"/>
      <c r="G94" s="136"/>
      <c r="H94" s="101"/>
      <c r="I94" s="136"/>
      <c r="J94" s="101"/>
      <c r="K94" s="136"/>
      <c r="L94" s="101"/>
      <c r="M94" s="136"/>
      <c r="N94" s="101"/>
      <c r="O94" s="125"/>
      <c r="P94" s="340"/>
    </row>
    <row r="95" spans="1:16" ht="12.75">
      <c r="A95" s="194" t="s">
        <v>527</v>
      </c>
      <c r="B95" s="194"/>
      <c r="C95" s="101">
        <f>SUM(D95:O95)</f>
        <v>0</v>
      </c>
      <c r="D95" s="101">
        <v>0</v>
      </c>
      <c r="E95" s="136">
        <v>0</v>
      </c>
      <c r="F95" s="101">
        <v>0</v>
      </c>
      <c r="G95" s="136">
        <v>0</v>
      </c>
      <c r="H95" s="101">
        <v>0</v>
      </c>
      <c r="I95" s="136">
        <v>0</v>
      </c>
      <c r="J95" s="101">
        <v>0</v>
      </c>
      <c r="K95" s="136">
        <v>0</v>
      </c>
      <c r="L95" s="101">
        <v>0</v>
      </c>
      <c r="M95" s="136">
        <v>0</v>
      </c>
      <c r="N95" s="101">
        <v>0</v>
      </c>
      <c r="O95" s="125">
        <v>0</v>
      </c>
      <c r="P95" s="340"/>
    </row>
    <row r="96" spans="1:16" ht="12.75">
      <c r="A96" s="194" t="s">
        <v>967</v>
      </c>
      <c r="B96" s="194"/>
      <c r="C96" s="101">
        <f>SUM(D96:O96)</f>
        <v>0</v>
      </c>
      <c r="D96" s="101"/>
      <c r="E96" s="136"/>
      <c r="F96" s="101"/>
      <c r="G96" s="136"/>
      <c r="H96" s="101"/>
      <c r="I96" s="136"/>
      <c r="J96" s="101"/>
      <c r="K96" s="136"/>
      <c r="L96" s="101"/>
      <c r="M96" s="136"/>
      <c r="N96" s="101"/>
      <c r="O96" s="125"/>
      <c r="P96" s="340"/>
    </row>
    <row r="97" spans="1:16" ht="12.75">
      <c r="A97" s="194" t="s">
        <v>1009</v>
      </c>
      <c r="B97" s="194"/>
      <c r="C97" s="101">
        <f>SUM(D97:P97)</f>
        <v>0</v>
      </c>
      <c r="D97" s="101">
        <v>0</v>
      </c>
      <c r="E97" s="136">
        <v>0</v>
      </c>
      <c r="F97" s="101">
        <v>0</v>
      </c>
      <c r="G97" s="136">
        <v>0</v>
      </c>
      <c r="H97" s="101">
        <v>0</v>
      </c>
      <c r="I97" s="136">
        <v>0</v>
      </c>
      <c r="J97" s="101">
        <v>0</v>
      </c>
      <c r="K97" s="136">
        <v>0</v>
      </c>
      <c r="L97" s="101">
        <v>0</v>
      </c>
      <c r="M97" s="136">
        <v>0</v>
      </c>
      <c r="N97" s="101">
        <v>0</v>
      </c>
      <c r="O97" s="125">
        <v>0</v>
      </c>
      <c r="P97" s="378">
        <v>0</v>
      </c>
    </row>
    <row r="98" spans="1:16" ht="12.75">
      <c r="A98" s="194" t="s">
        <v>1010</v>
      </c>
      <c r="B98" s="194"/>
      <c r="C98" s="292">
        <v>0</v>
      </c>
      <c r="D98" s="292">
        <v>0</v>
      </c>
      <c r="E98" s="292">
        <v>0</v>
      </c>
      <c r="F98" s="292">
        <v>0</v>
      </c>
      <c r="G98" s="292">
        <v>0</v>
      </c>
      <c r="H98" s="292">
        <v>0</v>
      </c>
      <c r="I98" s="292">
        <v>0</v>
      </c>
      <c r="J98" s="292">
        <v>0</v>
      </c>
      <c r="K98" s="292">
        <v>0</v>
      </c>
      <c r="L98" s="292">
        <v>0</v>
      </c>
      <c r="M98" s="292">
        <v>0</v>
      </c>
      <c r="N98" s="292">
        <v>0</v>
      </c>
      <c r="O98" s="292">
        <v>0</v>
      </c>
      <c r="P98" s="292">
        <v>0</v>
      </c>
    </row>
    <row r="99" spans="1:16" ht="12.75">
      <c r="A99" s="15" t="s">
        <v>714</v>
      </c>
      <c r="B99" s="12" t="s">
        <v>998</v>
      </c>
      <c r="C99" s="130"/>
      <c r="D99" s="130"/>
      <c r="E99" s="134"/>
      <c r="F99" s="130"/>
      <c r="G99" s="134"/>
      <c r="H99" s="130"/>
      <c r="I99" s="134"/>
      <c r="J99" s="130"/>
      <c r="K99" s="134"/>
      <c r="L99" s="130">
        <v>0</v>
      </c>
      <c r="M99" s="134"/>
      <c r="N99" s="130"/>
      <c r="O99" s="132"/>
      <c r="P99" s="339"/>
    </row>
    <row r="100" spans="1:16" ht="12.75">
      <c r="A100" s="194" t="s">
        <v>527</v>
      </c>
      <c r="B100" s="194"/>
      <c r="C100" s="101">
        <f>SUM(D100:O100)</f>
        <v>1817</v>
      </c>
      <c r="D100" s="101">
        <v>0</v>
      </c>
      <c r="E100" s="136">
        <v>0</v>
      </c>
      <c r="F100" s="101">
        <v>1817</v>
      </c>
      <c r="G100" s="136">
        <v>0</v>
      </c>
      <c r="H100" s="101">
        <v>0</v>
      </c>
      <c r="I100" s="136">
        <v>0</v>
      </c>
      <c r="J100" s="101">
        <v>0</v>
      </c>
      <c r="K100" s="136">
        <v>0</v>
      </c>
      <c r="L100" s="101">
        <v>0</v>
      </c>
      <c r="M100" s="136">
        <v>0</v>
      </c>
      <c r="N100" s="101">
        <v>0</v>
      </c>
      <c r="O100" s="125">
        <v>0</v>
      </c>
      <c r="P100" s="340"/>
    </row>
    <row r="101" spans="1:16" ht="12.75">
      <c r="A101" s="194" t="s">
        <v>967</v>
      </c>
      <c r="B101" s="194"/>
      <c r="C101" s="101">
        <f>SUM(D101:O101)</f>
        <v>5238</v>
      </c>
      <c r="D101" s="101"/>
      <c r="E101" s="136"/>
      <c r="F101" s="101">
        <v>5152</v>
      </c>
      <c r="G101" s="136"/>
      <c r="H101" s="101"/>
      <c r="I101" s="136"/>
      <c r="J101" s="101"/>
      <c r="K101" s="136">
        <v>86</v>
      </c>
      <c r="L101" s="101"/>
      <c r="M101" s="136"/>
      <c r="N101" s="101"/>
      <c r="O101" s="125"/>
      <c r="P101" s="340"/>
    </row>
    <row r="102" spans="1:16" ht="12.75">
      <c r="A102" s="194" t="s">
        <v>1009</v>
      </c>
      <c r="B102" s="194"/>
      <c r="C102" s="101">
        <f>SUM(D102:P102)</f>
        <v>5238</v>
      </c>
      <c r="D102" s="101">
        <v>0</v>
      </c>
      <c r="E102" s="136">
        <v>0</v>
      </c>
      <c r="F102" s="101">
        <v>5152</v>
      </c>
      <c r="G102" s="136">
        <v>0</v>
      </c>
      <c r="H102" s="101">
        <v>0</v>
      </c>
      <c r="I102" s="136">
        <v>0</v>
      </c>
      <c r="J102" s="101">
        <v>0</v>
      </c>
      <c r="K102" s="136">
        <v>86</v>
      </c>
      <c r="L102" s="101">
        <v>0</v>
      </c>
      <c r="M102" s="136">
        <v>0</v>
      </c>
      <c r="N102" s="101">
        <v>0</v>
      </c>
      <c r="O102" s="125">
        <v>0</v>
      </c>
      <c r="P102" s="378">
        <v>0</v>
      </c>
    </row>
    <row r="103" spans="1:16" ht="12.75">
      <c r="A103" s="195" t="s">
        <v>1010</v>
      </c>
      <c r="B103" s="195"/>
      <c r="C103" s="293">
        <f>(C$102/C$101)*100</f>
        <v>100</v>
      </c>
      <c r="D103" s="293">
        <v>0</v>
      </c>
      <c r="E103" s="293">
        <v>0</v>
      </c>
      <c r="F103" s="293">
        <f>(F$102/F$101)*100</f>
        <v>100</v>
      </c>
      <c r="G103" s="293">
        <v>0</v>
      </c>
      <c r="H103" s="293">
        <v>0</v>
      </c>
      <c r="I103" s="293">
        <v>0</v>
      </c>
      <c r="J103" s="293">
        <v>0</v>
      </c>
      <c r="K103" s="293">
        <f>(K$102/K$101)*100</f>
        <v>100</v>
      </c>
      <c r="L103" s="293">
        <v>0</v>
      </c>
      <c r="M103" s="293">
        <v>0</v>
      </c>
      <c r="N103" s="293">
        <v>0</v>
      </c>
      <c r="O103" s="293">
        <v>0</v>
      </c>
      <c r="P103" s="293">
        <v>0</v>
      </c>
    </row>
    <row r="104" spans="1:16" ht="12.75">
      <c r="A104" s="70" t="s">
        <v>715</v>
      </c>
      <c r="B104" s="57" t="s">
        <v>998</v>
      </c>
      <c r="C104" s="101"/>
      <c r="D104" s="101"/>
      <c r="E104" s="136"/>
      <c r="F104" s="101"/>
      <c r="G104" s="136"/>
      <c r="H104" s="101"/>
      <c r="I104" s="136"/>
      <c r="J104" s="101"/>
      <c r="K104" s="136"/>
      <c r="L104" s="101"/>
      <c r="M104" s="136"/>
      <c r="N104" s="101"/>
      <c r="O104" s="125"/>
      <c r="P104" s="340"/>
    </row>
    <row r="105" spans="1:16" ht="12.75">
      <c r="A105" s="194" t="s">
        <v>527</v>
      </c>
      <c r="B105" s="194"/>
      <c r="C105" s="101">
        <f>SUM(D105:O105)</f>
        <v>1468</v>
      </c>
      <c r="D105" s="101">
        <v>0</v>
      </c>
      <c r="E105" s="136">
        <v>0</v>
      </c>
      <c r="F105" s="101">
        <v>468</v>
      </c>
      <c r="G105" s="136">
        <v>0</v>
      </c>
      <c r="H105" s="101">
        <v>0</v>
      </c>
      <c r="I105" s="136">
        <v>0</v>
      </c>
      <c r="J105" s="101">
        <v>1000</v>
      </c>
      <c r="K105" s="136">
        <v>0</v>
      </c>
      <c r="L105" s="101">
        <v>0</v>
      </c>
      <c r="M105" s="136">
        <v>0</v>
      </c>
      <c r="N105" s="101">
        <v>0</v>
      </c>
      <c r="O105" s="125">
        <v>0</v>
      </c>
      <c r="P105" s="340"/>
    </row>
    <row r="106" spans="1:16" ht="12.75">
      <c r="A106" s="194" t="s">
        <v>967</v>
      </c>
      <c r="B106" s="194"/>
      <c r="C106" s="101">
        <f>SUM(D106:O106)</f>
        <v>1596</v>
      </c>
      <c r="D106" s="101"/>
      <c r="E106" s="136"/>
      <c r="F106" s="101">
        <v>873</v>
      </c>
      <c r="G106" s="136"/>
      <c r="H106" s="101"/>
      <c r="I106" s="136"/>
      <c r="J106" s="101">
        <v>0</v>
      </c>
      <c r="K106" s="136">
        <v>723</v>
      </c>
      <c r="L106" s="101"/>
      <c r="M106" s="136"/>
      <c r="N106" s="101"/>
      <c r="O106" s="125"/>
      <c r="P106" s="340"/>
    </row>
    <row r="107" spans="1:16" ht="12.75">
      <c r="A107" s="194" t="s">
        <v>1009</v>
      </c>
      <c r="B107" s="194"/>
      <c r="C107" s="101">
        <f>SUM(D107:P107)</f>
        <v>1596</v>
      </c>
      <c r="D107" s="101">
        <v>0</v>
      </c>
      <c r="E107" s="136">
        <v>0</v>
      </c>
      <c r="F107" s="101">
        <v>872</v>
      </c>
      <c r="G107" s="136">
        <v>0</v>
      </c>
      <c r="H107" s="101">
        <v>0</v>
      </c>
      <c r="I107" s="136">
        <v>0</v>
      </c>
      <c r="J107" s="101">
        <v>0</v>
      </c>
      <c r="K107" s="136">
        <v>724</v>
      </c>
      <c r="L107" s="101">
        <v>0</v>
      </c>
      <c r="M107" s="136">
        <v>0</v>
      </c>
      <c r="N107" s="101">
        <v>0</v>
      </c>
      <c r="O107" s="125">
        <v>0</v>
      </c>
      <c r="P107" s="378">
        <v>0</v>
      </c>
    </row>
    <row r="108" spans="1:16" ht="12.75">
      <c r="A108" s="194" t="s">
        <v>1010</v>
      </c>
      <c r="B108" s="194"/>
      <c r="C108" s="292">
        <f>(C$107/C$106)*100</f>
        <v>100</v>
      </c>
      <c r="D108" s="292">
        <v>0</v>
      </c>
      <c r="E108" s="292">
        <v>0</v>
      </c>
      <c r="F108" s="292">
        <f>(F$107/F$106)*100</f>
        <v>99.88545246277205</v>
      </c>
      <c r="G108" s="292">
        <v>0</v>
      </c>
      <c r="H108" s="292">
        <v>0</v>
      </c>
      <c r="I108" s="292">
        <v>0</v>
      </c>
      <c r="J108" s="292">
        <v>0</v>
      </c>
      <c r="K108" s="292">
        <f>(K$107/K$106)*100</f>
        <v>100.13831258644537</v>
      </c>
      <c r="L108" s="292">
        <v>0</v>
      </c>
      <c r="M108" s="292">
        <v>0</v>
      </c>
      <c r="N108" s="292">
        <v>0</v>
      </c>
      <c r="O108" s="292">
        <v>0</v>
      </c>
      <c r="P108" s="292">
        <v>0</v>
      </c>
    </row>
    <row r="109" spans="1:16" ht="12.75">
      <c r="A109" s="67" t="s">
        <v>716</v>
      </c>
      <c r="B109" s="56" t="s">
        <v>998</v>
      </c>
      <c r="C109" s="130"/>
      <c r="D109" s="130"/>
      <c r="E109" s="134"/>
      <c r="F109" s="130"/>
      <c r="G109" s="134"/>
      <c r="H109" s="130"/>
      <c r="I109" s="134"/>
      <c r="J109" s="130"/>
      <c r="K109" s="134"/>
      <c r="L109" s="130"/>
      <c r="M109" s="134"/>
      <c r="N109" s="130"/>
      <c r="O109" s="132"/>
      <c r="P109" s="339"/>
    </row>
    <row r="110" spans="1:16" ht="12.75">
      <c r="A110" s="194" t="s">
        <v>527</v>
      </c>
      <c r="B110" s="194"/>
      <c r="C110" s="101">
        <f>SUM(D110:O110)</f>
        <v>209</v>
      </c>
      <c r="D110" s="101">
        <v>0</v>
      </c>
      <c r="E110" s="136">
        <v>0</v>
      </c>
      <c r="F110" s="101">
        <v>209</v>
      </c>
      <c r="G110" s="136">
        <v>0</v>
      </c>
      <c r="H110" s="101">
        <v>0</v>
      </c>
      <c r="I110" s="136">
        <v>0</v>
      </c>
      <c r="J110" s="101">
        <v>0</v>
      </c>
      <c r="K110" s="136">
        <v>0</v>
      </c>
      <c r="L110" s="101">
        <v>0</v>
      </c>
      <c r="M110" s="136">
        <v>0</v>
      </c>
      <c r="N110" s="101">
        <v>0</v>
      </c>
      <c r="O110" s="125">
        <v>0</v>
      </c>
      <c r="P110" s="340"/>
    </row>
    <row r="111" spans="1:16" ht="12.75">
      <c r="A111" s="194" t="s">
        <v>967</v>
      </c>
      <c r="B111" s="194"/>
      <c r="C111" s="101">
        <f>SUM(D111:O111)</f>
        <v>517</v>
      </c>
      <c r="D111" s="101"/>
      <c r="E111" s="136"/>
      <c r="F111" s="101">
        <v>517</v>
      </c>
      <c r="G111" s="136"/>
      <c r="H111" s="101"/>
      <c r="I111" s="136"/>
      <c r="J111" s="101"/>
      <c r="K111" s="136"/>
      <c r="L111" s="101"/>
      <c r="M111" s="136"/>
      <c r="N111" s="101"/>
      <c r="O111" s="125"/>
      <c r="P111" s="340"/>
    </row>
    <row r="112" spans="1:16" ht="12.75">
      <c r="A112" s="194" t="s">
        <v>1009</v>
      </c>
      <c r="B112" s="194"/>
      <c r="C112" s="101">
        <f>SUM(D112:P112)</f>
        <v>518</v>
      </c>
      <c r="D112" s="101">
        <v>0</v>
      </c>
      <c r="E112" s="136">
        <v>0</v>
      </c>
      <c r="F112" s="101">
        <v>518</v>
      </c>
      <c r="G112" s="136">
        <v>0</v>
      </c>
      <c r="H112" s="101">
        <v>0</v>
      </c>
      <c r="I112" s="136">
        <v>0</v>
      </c>
      <c r="J112" s="101">
        <v>0</v>
      </c>
      <c r="K112" s="136">
        <v>0</v>
      </c>
      <c r="L112" s="101">
        <v>0</v>
      </c>
      <c r="M112" s="136">
        <v>0</v>
      </c>
      <c r="N112" s="101">
        <v>0</v>
      </c>
      <c r="O112" s="125">
        <v>0</v>
      </c>
      <c r="P112" s="378">
        <v>0</v>
      </c>
    </row>
    <row r="113" spans="1:16" ht="12.75">
      <c r="A113" s="195" t="s">
        <v>1010</v>
      </c>
      <c r="B113" s="195"/>
      <c r="C113" s="293">
        <f>(C$112/C$111)*100</f>
        <v>100.19342359767892</v>
      </c>
      <c r="D113" s="293">
        <v>0</v>
      </c>
      <c r="E113" s="293">
        <v>0</v>
      </c>
      <c r="F113" s="293">
        <f>(F$112/F$111)*100</f>
        <v>100.19342359767892</v>
      </c>
      <c r="G113" s="293">
        <v>0</v>
      </c>
      <c r="H113" s="293">
        <v>0</v>
      </c>
      <c r="I113" s="293">
        <v>0</v>
      </c>
      <c r="J113" s="293">
        <v>0</v>
      </c>
      <c r="K113" s="293">
        <v>0</v>
      </c>
      <c r="L113" s="293">
        <v>0</v>
      </c>
      <c r="M113" s="293">
        <v>0</v>
      </c>
      <c r="N113" s="293">
        <v>0</v>
      </c>
      <c r="O113" s="293">
        <v>0</v>
      </c>
      <c r="P113" s="293">
        <v>0</v>
      </c>
    </row>
    <row r="114" spans="1:16" ht="12.75">
      <c r="A114" s="70" t="s">
        <v>717</v>
      </c>
      <c r="B114" s="57" t="s">
        <v>996</v>
      </c>
      <c r="C114" s="101"/>
      <c r="D114" s="101"/>
      <c r="E114" s="136"/>
      <c r="F114" s="101"/>
      <c r="G114" s="136"/>
      <c r="H114" s="101"/>
      <c r="I114" s="136"/>
      <c r="J114" s="101"/>
      <c r="K114" s="136"/>
      <c r="L114" s="101"/>
      <c r="M114" s="136"/>
      <c r="N114" s="101"/>
      <c r="O114" s="125"/>
      <c r="P114" s="340"/>
    </row>
    <row r="115" spans="1:16" ht="12.75">
      <c r="A115" s="194" t="s">
        <v>527</v>
      </c>
      <c r="B115" s="194"/>
      <c r="C115" s="101">
        <f>SUM(D116:P116)</f>
        <v>4017</v>
      </c>
      <c r="D115" s="101">
        <v>0</v>
      </c>
      <c r="E115" s="136">
        <v>0</v>
      </c>
      <c r="F115" s="101">
        <v>0</v>
      </c>
      <c r="G115" s="136">
        <v>0</v>
      </c>
      <c r="H115" s="180">
        <v>5771</v>
      </c>
      <c r="I115" s="136">
        <v>0</v>
      </c>
      <c r="J115" s="101">
        <v>0</v>
      </c>
      <c r="K115" s="136">
        <v>0</v>
      </c>
      <c r="L115" s="101">
        <v>0</v>
      </c>
      <c r="M115" s="136">
        <v>0</v>
      </c>
      <c r="N115" s="101">
        <v>0</v>
      </c>
      <c r="O115" s="125">
        <v>0</v>
      </c>
      <c r="P115" s="340"/>
    </row>
    <row r="116" spans="1:16" ht="12.75">
      <c r="A116" s="194" t="s">
        <v>967</v>
      </c>
      <c r="B116" s="194"/>
      <c r="C116" s="101">
        <f>SUM(D116:O116)</f>
        <v>4017</v>
      </c>
      <c r="D116" s="101"/>
      <c r="E116" s="136"/>
      <c r="F116" s="101">
        <v>20</v>
      </c>
      <c r="G116" s="136"/>
      <c r="H116" s="180">
        <v>3997</v>
      </c>
      <c r="I116" s="136"/>
      <c r="J116" s="101"/>
      <c r="K116" s="136"/>
      <c r="L116" s="101"/>
      <c r="M116" s="136"/>
      <c r="N116" s="101"/>
      <c r="O116" s="125"/>
      <c r="P116" s="340"/>
    </row>
    <row r="117" spans="1:16" ht="12.75">
      <c r="A117" s="194" t="s">
        <v>1009</v>
      </c>
      <c r="B117" s="194"/>
      <c r="C117" s="101">
        <f>SUM(D117:P117)</f>
        <v>4017</v>
      </c>
      <c r="D117" s="101">
        <v>0</v>
      </c>
      <c r="E117" s="136">
        <v>0</v>
      </c>
      <c r="F117" s="101">
        <v>20</v>
      </c>
      <c r="G117" s="136">
        <v>0</v>
      </c>
      <c r="H117" s="101">
        <v>3997</v>
      </c>
      <c r="I117" s="136">
        <v>0</v>
      </c>
      <c r="J117" s="101">
        <v>0</v>
      </c>
      <c r="K117" s="136">
        <v>0</v>
      </c>
      <c r="L117" s="101">
        <v>0</v>
      </c>
      <c r="M117" s="136">
        <v>0</v>
      </c>
      <c r="N117" s="101">
        <v>0</v>
      </c>
      <c r="O117" s="125">
        <v>0</v>
      </c>
      <c r="P117" s="378">
        <v>0</v>
      </c>
    </row>
    <row r="118" spans="1:16" ht="12.75">
      <c r="A118" s="194" t="s">
        <v>1010</v>
      </c>
      <c r="B118" s="194"/>
      <c r="C118" s="292">
        <f>(C$117/C$116)*100</f>
        <v>100</v>
      </c>
      <c r="D118" s="292">
        <v>0</v>
      </c>
      <c r="E118" s="292">
        <v>0</v>
      </c>
      <c r="F118" s="292">
        <f>(F$117/F$116)*100</f>
        <v>100</v>
      </c>
      <c r="G118" s="292">
        <v>0</v>
      </c>
      <c r="H118" s="292">
        <f>(H$117/H$116)*100</f>
        <v>100</v>
      </c>
      <c r="I118" s="292">
        <v>0</v>
      </c>
      <c r="J118" s="292">
        <v>0</v>
      </c>
      <c r="K118" s="292">
        <v>0</v>
      </c>
      <c r="L118" s="292">
        <v>0</v>
      </c>
      <c r="M118" s="292">
        <v>0</v>
      </c>
      <c r="N118" s="292">
        <v>0</v>
      </c>
      <c r="O118" s="292">
        <v>0</v>
      </c>
      <c r="P118" s="292">
        <v>0</v>
      </c>
    </row>
    <row r="119" spans="1:16" ht="12.75">
      <c r="A119" s="67" t="s">
        <v>763</v>
      </c>
      <c r="B119" s="56" t="s">
        <v>996</v>
      </c>
      <c r="C119" s="138"/>
      <c r="D119" s="130"/>
      <c r="E119" s="134"/>
      <c r="F119" s="130"/>
      <c r="G119" s="134"/>
      <c r="H119" s="130"/>
      <c r="I119" s="137"/>
      <c r="J119" s="130"/>
      <c r="K119" s="134"/>
      <c r="L119" s="130"/>
      <c r="M119" s="134"/>
      <c r="N119" s="130"/>
      <c r="O119" s="132"/>
      <c r="P119" s="339"/>
    </row>
    <row r="120" spans="1:16" ht="12.75">
      <c r="A120" s="194" t="s">
        <v>527</v>
      </c>
      <c r="B120" s="194"/>
      <c r="C120" s="101">
        <f>SUM(D120:O120)</f>
        <v>0</v>
      </c>
      <c r="D120" s="101">
        <v>0</v>
      </c>
      <c r="E120" s="136">
        <v>0</v>
      </c>
      <c r="F120" s="101">
        <v>0</v>
      </c>
      <c r="G120" s="136">
        <v>0</v>
      </c>
      <c r="H120" s="101">
        <v>0</v>
      </c>
      <c r="I120" s="136">
        <v>0</v>
      </c>
      <c r="J120" s="101">
        <v>0</v>
      </c>
      <c r="K120" s="136">
        <v>0</v>
      </c>
      <c r="L120" s="101">
        <v>0</v>
      </c>
      <c r="M120" s="136">
        <v>0</v>
      </c>
      <c r="N120" s="101">
        <v>0</v>
      </c>
      <c r="O120" s="125"/>
      <c r="P120" s="340"/>
    </row>
    <row r="121" spans="1:16" ht="12.75">
      <c r="A121" s="194" t="s">
        <v>967</v>
      </c>
      <c r="B121" s="194"/>
      <c r="C121" s="101">
        <f>SUM(D121:O121)</f>
        <v>0</v>
      </c>
      <c r="D121" s="101"/>
      <c r="E121" s="136"/>
      <c r="F121" s="101"/>
      <c r="G121" s="136"/>
      <c r="H121" s="101"/>
      <c r="I121" s="136"/>
      <c r="J121" s="101"/>
      <c r="K121" s="136"/>
      <c r="L121" s="101"/>
      <c r="M121" s="136"/>
      <c r="N121" s="101"/>
      <c r="O121" s="125"/>
      <c r="P121" s="340"/>
    </row>
    <row r="122" spans="1:16" ht="12.75">
      <c r="A122" s="194" t="s">
        <v>1009</v>
      </c>
      <c r="B122" s="194"/>
      <c r="C122" s="101">
        <f>SUM(D122:P122)</f>
        <v>0</v>
      </c>
      <c r="D122" s="101">
        <v>0</v>
      </c>
      <c r="E122" s="136">
        <v>0</v>
      </c>
      <c r="F122" s="101">
        <v>0</v>
      </c>
      <c r="G122" s="136">
        <v>0</v>
      </c>
      <c r="H122" s="101">
        <v>0</v>
      </c>
      <c r="I122" s="136">
        <v>0</v>
      </c>
      <c r="J122" s="101">
        <v>0</v>
      </c>
      <c r="K122" s="136">
        <v>0</v>
      </c>
      <c r="L122" s="101">
        <v>0</v>
      </c>
      <c r="M122" s="136">
        <v>0</v>
      </c>
      <c r="N122" s="101">
        <v>0</v>
      </c>
      <c r="O122" s="125">
        <v>0</v>
      </c>
      <c r="P122" s="378">
        <v>0</v>
      </c>
    </row>
    <row r="123" spans="1:16" ht="12.75">
      <c r="A123" s="195" t="s">
        <v>1010</v>
      </c>
      <c r="B123" s="195"/>
      <c r="C123" s="293">
        <v>0</v>
      </c>
      <c r="D123" s="293">
        <v>0</v>
      </c>
      <c r="E123" s="293">
        <v>0</v>
      </c>
      <c r="F123" s="293">
        <v>0</v>
      </c>
      <c r="G123" s="293">
        <v>0</v>
      </c>
      <c r="H123" s="293">
        <v>0</v>
      </c>
      <c r="I123" s="293">
        <v>0</v>
      </c>
      <c r="J123" s="293">
        <v>0</v>
      </c>
      <c r="K123" s="293">
        <v>0</v>
      </c>
      <c r="L123" s="293">
        <v>0</v>
      </c>
      <c r="M123" s="293">
        <v>0</v>
      </c>
      <c r="N123" s="293">
        <v>0</v>
      </c>
      <c r="O123" s="293">
        <v>0</v>
      </c>
      <c r="P123" s="293">
        <v>0</v>
      </c>
    </row>
    <row r="124" spans="1:16" ht="12.75">
      <c r="A124" s="414" t="s">
        <v>764</v>
      </c>
      <c r="B124" s="415" t="s">
        <v>996</v>
      </c>
      <c r="C124" s="101"/>
      <c r="D124" s="101"/>
      <c r="E124" s="136"/>
      <c r="F124" s="101"/>
      <c r="G124" s="136"/>
      <c r="H124" s="101"/>
      <c r="I124" s="136"/>
      <c r="J124" s="101"/>
      <c r="K124" s="136"/>
      <c r="L124" s="101"/>
      <c r="M124" s="136"/>
      <c r="N124" s="101"/>
      <c r="O124" s="125"/>
      <c r="P124" s="340"/>
    </row>
    <row r="125" spans="1:16" ht="12.75">
      <c r="A125" s="194" t="s">
        <v>527</v>
      </c>
      <c r="B125" s="194"/>
      <c r="C125" s="180">
        <f>SUM(D125:O125)</f>
        <v>0</v>
      </c>
      <c r="D125" s="180">
        <v>0</v>
      </c>
      <c r="E125" s="237">
        <v>0</v>
      </c>
      <c r="F125" s="180">
        <v>0</v>
      </c>
      <c r="G125" s="237">
        <v>0</v>
      </c>
      <c r="H125" s="180">
        <v>0</v>
      </c>
      <c r="I125" s="237">
        <v>0</v>
      </c>
      <c r="J125" s="101">
        <v>0</v>
      </c>
      <c r="K125" s="136">
        <v>0</v>
      </c>
      <c r="L125" s="101">
        <v>0</v>
      </c>
      <c r="M125" s="136">
        <v>0</v>
      </c>
      <c r="N125" s="101">
        <v>0</v>
      </c>
      <c r="O125" s="125">
        <v>0</v>
      </c>
      <c r="P125" s="340"/>
    </row>
    <row r="126" spans="1:16" ht="12.75">
      <c r="A126" s="194" t="s">
        <v>967</v>
      </c>
      <c r="B126" s="194"/>
      <c r="C126" s="180">
        <f>SUM(D126:O126)</f>
        <v>5977</v>
      </c>
      <c r="D126" s="180">
        <v>0</v>
      </c>
      <c r="E126" s="180">
        <v>0</v>
      </c>
      <c r="F126" s="180">
        <v>67</v>
      </c>
      <c r="G126" s="180">
        <v>0</v>
      </c>
      <c r="H126" s="180">
        <v>0</v>
      </c>
      <c r="I126" s="180">
        <v>5910</v>
      </c>
      <c r="J126" s="101">
        <v>0</v>
      </c>
      <c r="K126" s="101">
        <v>0</v>
      </c>
      <c r="L126" s="101">
        <v>0</v>
      </c>
      <c r="M126" s="101">
        <v>0</v>
      </c>
      <c r="N126" s="101">
        <v>0</v>
      </c>
      <c r="O126" s="101">
        <v>0</v>
      </c>
      <c r="P126" s="378"/>
    </row>
    <row r="127" spans="1:16" ht="12.75">
      <c r="A127" s="194" t="s">
        <v>1009</v>
      </c>
      <c r="B127" s="194"/>
      <c r="C127" s="180">
        <f>SUM(D127:P127)</f>
        <v>5977</v>
      </c>
      <c r="D127" s="101">
        <v>0</v>
      </c>
      <c r="E127" s="136">
        <v>0</v>
      </c>
      <c r="F127" s="101">
        <v>0</v>
      </c>
      <c r="G127" s="136">
        <v>0</v>
      </c>
      <c r="H127" s="101">
        <v>0</v>
      </c>
      <c r="I127" s="136">
        <v>5977</v>
      </c>
      <c r="J127" s="101">
        <v>0</v>
      </c>
      <c r="K127" s="136">
        <v>0</v>
      </c>
      <c r="L127" s="101">
        <v>0</v>
      </c>
      <c r="M127" s="136">
        <v>0</v>
      </c>
      <c r="N127" s="101">
        <v>0</v>
      </c>
      <c r="O127" s="125">
        <v>0</v>
      </c>
      <c r="P127" s="378">
        <v>0</v>
      </c>
    </row>
    <row r="128" spans="1:16" ht="12.75">
      <c r="A128" s="194" t="s">
        <v>1010</v>
      </c>
      <c r="B128" s="194"/>
      <c r="C128" s="416">
        <f>(C$127/C$126)*100</f>
        <v>100</v>
      </c>
      <c r="D128" s="416">
        <v>0</v>
      </c>
      <c r="E128" s="416">
        <v>0</v>
      </c>
      <c r="F128" s="416">
        <f>(F$127/F$126)*100</f>
        <v>0</v>
      </c>
      <c r="G128" s="416">
        <v>0</v>
      </c>
      <c r="H128" s="416">
        <v>0</v>
      </c>
      <c r="I128" s="416">
        <f>(I$127/I$126)*100</f>
        <v>101.1336717428088</v>
      </c>
      <c r="J128" s="416">
        <v>0</v>
      </c>
      <c r="K128" s="416">
        <v>0</v>
      </c>
      <c r="L128" s="416">
        <v>0</v>
      </c>
      <c r="M128" s="416">
        <v>0</v>
      </c>
      <c r="N128" s="416">
        <v>0</v>
      </c>
      <c r="O128" s="416">
        <v>0</v>
      </c>
      <c r="P128" s="416">
        <v>0</v>
      </c>
    </row>
    <row r="129" spans="1:16" ht="12.75">
      <c r="A129" s="15" t="s">
        <v>765</v>
      </c>
      <c r="B129" s="12" t="s">
        <v>996</v>
      </c>
      <c r="C129" s="130"/>
      <c r="D129" s="130"/>
      <c r="E129" s="134"/>
      <c r="F129" s="130"/>
      <c r="G129" s="134"/>
      <c r="H129" s="130"/>
      <c r="I129" s="134"/>
      <c r="J129" s="130"/>
      <c r="K129" s="134"/>
      <c r="L129" s="130"/>
      <c r="M129" s="134"/>
      <c r="N129" s="130"/>
      <c r="O129" s="132"/>
      <c r="P129" s="339"/>
    </row>
    <row r="130" spans="1:16" ht="12.75">
      <c r="A130" s="194" t="s">
        <v>527</v>
      </c>
      <c r="B130" s="194"/>
      <c r="C130" s="101">
        <f>SUM(D130:O130)</f>
        <v>2500</v>
      </c>
      <c r="D130" s="101">
        <v>0</v>
      </c>
      <c r="E130" s="136">
        <v>0</v>
      </c>
      <c r="F130" s="101">
        <v>0</v>
      </c>
      <c r="G130" s="136">
        <v>0</v>
      </c>
      <c r="H130" s="101">
        <v>0</v>
      </c>
      <c r="I130" s="136">
        <v>2500</v>
      </c>
      <c r="J130" s="101">
        <v>0</v>
      </c>
      <c r="K130" s="136">
        <v>0</v>
      </c>
      <c r="L130" s="101">
        <v>0</v>
      </c>
      <c r="M130" s="136">
        <v>0</v>
      </c>
      <c r="N130" s="101">
        <v>0</v>
      </c>
      <c r="O130" s="125">
        <v>0</v>
      </c>
      <c r="P130" s="340"/>
    </row>
    <row r="131" spans="1:16" ht="12.75">
      <c r="A131" s="194" t="s">
        <v>967</v>
      </c>
      <c r="B131" s="194"/>
      <c r="C131" s="101">
        <f>SUM(D131:O131)</f>
        <v>2702</v>
      </c>
      <c r="D131" s="101"/>
      <c r="E131" s="136"/>
      <c r="F131" s="101"/>
      <c r="G131" s="136"/>
      <c r="H131" s="101"/>
      <c r="I131" s="136">
        <v>2702</v>
      </c>
      <c r="J131" s="101"/>
      <c r="K131" s="136"/>
      <c r="L131" s="101"/>
      <c r="M131" s="136"/>
      <c r="N131" s="101"/>
      <c r="O131" s="125"/>
      <c r="P131" s="340"/>
    </row>
    <row r="132" spans="1:16" ht="12.75">
      <c r="A132" s="194" t="s">
        <v>1009</v>
      </c>
      <c r="B132" s="194"/>
      <c r="C132" s="101">
        <f>SUM(D132:P132)</f>
        <v>2702</v>
      </c>
      <c r="D132" s="101">
        <v>0</v>
      </c>
      <c r="E132" s="136">
        <v>0</v>
      </c>
      <c r="F132" s="101">
        <v>0</v>
      </c>
      <c r="G132" s="136">
        <v>0</v>
      </c>
      <c r="H132" s="101">
        <v>0</v>
      </c>
      <c r="I132" s="136">
        <v>2702</v>
      </c>
      <c r="J132" s="101">
        <v>0</v>
      </c>
      <c r="K132" s="136">
        <v>0</v>
      </c>
      <c r="L132" s="101">
        <v>0</v>
      </c>
      <c r="M132" s="136">
        <v>0</v>
      </c>
      <c r="N132" s="101">
        <v>0</v>
      </c>
      <c r="O132" s="125">
        <v>0</v>
      </c>
      <c r="P132" s="378">
        <v>0</v>
      </c>
    </row>
    <row r="133" spans="1:16" ht="12.75">
      <c r="A133" s="195" t="s">
        <v>1010</v>
      </c>
      <c r="B133" s="195"/>
      <c r="C133" s="293">
        <f>(C$132/C$131)*100</f>
        <v>100</v>
      </c>
      <c r="D133" s="293">
        <v>0</v>
      </c>
      <c r="E133" s="293">
        <v>0</v>
      </c>
      <c r="F133" s="293">
        <v>0</v>
      </c>
      <c r="G133" s="293">
        <v>0</v>
      </c>
      <c r="H133" s="293">
        <v>0</v>
      </c>
      <c r="I133" s="293">
        <f>(I$132/I$131)*100</f>
        <v>100</v>
      </c>
      <c r="J133" s="293">
        <v>0</v>
      </c>
      <c r="K133" s="293">
        <v>0</v>
      </c>
      <c r="L133" s="293">
        <v>0</v>
      </c>
      <c r="M133" s="293">
        <v>0</v>
      </c>
      <c r="N133" s="293">
        <v>0</v>
      </c>
      <c r="O133" s="293">
        <v>0</v>
      </c>
      <c r="P133" s="293">
        <v>0</v>
      </c>
    </row>
    <row r="134" spans="1:16" ht="12.75">
      <c r="A134" s="28" t="s">
        <v>766</v>
      </c>
      <c r="B134" s="13" t="s">
        <v>998</v>
      </c>
      <c r="C134" s="101"/>
      <c r="D134" s="101"/>
      <c r="E134" s="136"/>
      <c r="F134" s="101"/>
      <c r="G134" s="136"/>
      <c r="H134" s="101"/>
      <c r="I134" s="136"/>
      <c r="J134" s="101"/>
      <c r="K134" s="136"/>
      <c r="L134" s="101"/>
      <c r="M134" s="136"/>
      <c r="N134" s="101"/>
      <c r="O134" s="125"/>
      <c r="P134" s="340"/>
    </row>
    <row r="135" spans="1:16" ht="12.75">
      <c r="A135" s="194" t="s">
        <v>527</v>
      </c>
      <c r="B135" s="194"/>
      <c r="C135" s="101">
        <f>SUM(D136:P136)</f>
        <v>275</v>
      </c>
      <c r="D135" s="101">
        <v>0</v>
      </c>
      <c r="E135" s="136">
        <v>0</v>
      </c>
      <c r="F135" s="101">
        <v>0</v>
      </c>
      <c r="G135" s="136">
        <v>0</v>
      </c>
      <c r="H135" s="101">
        <v>0</v>
      </c>
      <c r="I135" s="136">
        <v>500</v>
      </c>
      <c r="J135" s="101">
        <v>0</v>
      </c>
      <c r="K135" s="136">
        <v>0</v>
      </c>
      <c r="L135" s="101">
        <v>0</v>
      </c>
      <c r="M135" s="136">
        <v>0</v>
      </c>
      <c r="N135" s="101">
        <v>0</v>
      </c>
      <c r="O135" s="125">
        <v>0</v>
      </c>
      <c r="P135" s="340"/>
    </row>
    <row r="136" spans="1:16" ht="12.75">
      <c r="A136" s="194" t="s">
        <v>967</v>
      </c>
      <c r="B136" s="194"/>
      <c r="C136" s="101">
        <f>SUM(D136:O136)</f>
        <v>275</v>
      </c>
      <c r="D136" s="101"/>
      <c r="E136" s="136"/>
      <c r="F136" s="101"/>
      <c r="G136" s="136"/>
      <c r="H136" s="101"/>
      <c r="I136" s="136">
        <v>275</v>
      </c>
      <c r="J136" s="101"/>
      <c r="K136" s="136"/>
      <c r="L136" s="101"/>
      <c r="M136" s="136"/>
      <c r="N136" s="101"/>
      <c r="O136" s="125"/>
      <c r="P136" s="340"/>
    </row>
    <row r="137" spans="1:16" ht="12.75">
      <c r="A137" s="194" t="s">
        <v>1009</v>
      </c>
      <c r="B137" s="194"/>
      <c r="C137" s="101">
        <f>SUM(D137:P137)</f>
        <v>275</v>
      </c>
      <c r="D137" s="101">
        <v>0</v>
      </c>
      <c r="E137" s="136">
        <v>0</v>
      </c>
      <c r="F137" s="101">
        <v>0</v>
      </c>
      <c r="G137" s="136">
        <v>0</v>
      </c>
      <c r="H137" s="101">
        <v>0</v>
      </c>
      <c r="I137" s="136">
        <v>275</v>
      </c>
      <c r="J137" s="101">
        <v>0</v>
      </c>
      <c r="K137" s="136">
        <v>0</v>
      </c>
      <c r="L137" s="101">
        <v>0</v>
      </c>
      <c r="M137" s="136">
        <v>0</v>
      </c>
      <c r="N137" s="101">
        <v>0</v>
      </c>
      <c r="O137" s="125">
        <v>0</v>
      </c>
      <c r="P137" s="378">
        <v>0</v>
      </c>
    </row>
    <row r="138" spans="1:16" ht="12.75">
      <c r="A138" s="194" t="s">
        <v>1010</v>
      </c>
      <c r="B138" s="194"/>
      <c r="C138" s="292">
        <f>(C$137/C$136)*100</f>
        <v>100</v>
      </c>
      <c r="D138" s="292">
        <v>0</v>
      </c>
      <c r="E138" s="292">
        <v>0</v>
      </c>
      <c r="F138" s="292">
        <v>0</v>
      </c>
      <c r="G138" s="292">
        <v>0</v>
      </c>
      <c r="H138" s="292">
        <v>0</v>
      </c>
      <c r="I138" s="292">
        <f>(I$137/I$136)*100</f>
        <v>100</v>
      </c>
      <c r="J138" s="292">
        <v>0</v>
      </c>
      <c r="K138" s="292">
        <v>0</v>
      </c>
      <c r="L138" s="292">
        <v>0</v>
      </c>
      <c r="M138" s="292">
        <v>0</v>
      </c>
      <c r="N138" s="292">
        <v>0</v>
      </c>
      <c r="O138" s="292">
        <v>0</v>
      </c>
      <c r="P138" s="292">
        <v>0</v>
      </c>
    </row>
    <row r="139" spans="1:16" ht="12.75">
      <c r="A139" s="181" t="s">
        <v>1049</v>
      </c>
      <c r="B139" s="251" t="s">
        <v>996</v>
      </c>
      <c r="C139" s="130"/>
      <c r="D139" s="130"/>
      <c r="E139" s="134"/>
      <c r="F139" s="130"/>
      <c r="G139" s="134"/>
      <c r="H139" s="130"/>
      <c r="I139" s="134"/>
      <c r="J139" s="130"/>
      <c r="K139" s="134"/>
      <c r="L139" s="130"/>
      <c r="M139" s="134"/>
      <c r="N139" s="130"/>
      <c r="O139" s="132"/>
      <c r="P139" s="339"/>
    </row>
    <row r="140" spans="1:16" ht="12.75">
      <c r="A140" s="194" t="s">
        <v>527</v>
      </c>
      <c r="B140" s="194"/>
      <c r="C140" s="101">
        <f>SUM(D141:P141)</f>
        <v>1751</v>
      </c>
      <c r="D140" s="101">
        <v>0</v>
      </c>
      <c r="E140" s="136">
        <v>0</v>
      </c>
      <c r="F140" s="101">
        <v>0</v>
      </c>
      <c r="G140" s="136">
        <v>0</v>
      </c>
      <c r="H140" s="101">
        <v>0</v>
      </c>
      <c r="I140" s="136">
        <v>2200</v>
      </c>
      <c r="J140" s="101">
        <v>0</v>
      </c>
      <c r="K140" s="136">
        <v>0</v>
      </c>
      <c r="L140" s="101">
        <v>0</v>
      </c>
      <c r="M140" s="136">
        <v>0</v>
      </c>
      <c r="N140" s="101">
        <v>0</v>
      </c>
      <c r="O140" s="125">
        <v>0</v>
      </c>
      <c r="P140" s="340"/>
    </row>
    <row r="141" spans="1:16" ht="12.75">
      <c r="A141" s="194" t="s">
        <v>967</v>
      </c>
      <c r="B141" s="194"/>
      <c r="C141" s="101">
        <f>SUM(D141:O141)</f>
        <v>1751</v>
      </c>
      <c r="D141" s="101"/>
      <c r="E141" s="136"/>
      <c r="F141" s="101"/>
      <c r="G141" s="136"/>
      <c r="H141" s="101"/>
      <c r="I141" s="136">
        <v>1751</v>
      </c>
      <c r="J141" s="101"/>
      <c r="K141" s="136"/>
      <c r="L141" s="101"/>
      <c r="M141" s="136"/>
      <c r="N141" s="101"/>
      <c r="O141" s="125"/>
      <c r="P141" s="340"/>
    </row>
    <row r="142" spans="1:16" ht="12.75">
      <c r="A142" s="194" t="s">
        <v>1009</v>
      </c>
      <c r="B142" s="194"/>
      <c r="C142" s="101">
        <f>SUM(D142:P142)</f>
        <v>1751</v>
      </c>
      <c r="D142" s="101">
        <v>0</v>
      </c>
      <c r="E142" s="136">
        <v>0</v>
      </c>
      <c r="F142" s="101">
        <v>0</v>
      </c>
      <c r="G142" s="136">
        <v>0</v>
      </c>
      <c r="H142" s="101">
        <v>0</v>
      </c>
      <c r="I142" s="136">
        <v>1751</v>
      </c>
      <c r="J142" s="101">
        <v>0</v>
      </c>
      <c r="K142" s="136">
        <v>0</v>
      </c>
      <c r="L142" s="101">
        <v>0</v>
      </c>
      <c r="M142" s="136">
        <v>0</v>
      </c>
      <c r="N142" s="101">
        <v>0</v>
      </c>
      <c r="O142" s="125">
        <v>0</v>
      </c>
      <c r="P142" s="378">
        <v>0</v>
      </c>
    </row>
    <row r="143" spans="1:16" ht="12.75">
      <c r="A143" s="195" t="s">
        <v>1010</v>
      </c>
      <c r="B143" s="195"/>
      <c r="C143" s="293">
        <f>(C$142/C$141)*100</f>
        <v>100</v>
      </c>
      <c r="D143" s="293">
        <v>0</v>
      </c>
      <c r="E143" s="293">
        <v>0</v>
      </c>
      <c r="F143" s="293">
        <v>0</v>
      </c>
      <c r="G143" s="293">
        <v>0</v>
      </c>
      <c r="H143" s="293">
        <v>0</v>
      </c>
      <c r="I143" s="293">
        <f>(I$142/I$141)*100</f>
        <v>100</v>
      </c>
      <c r="J143" s="293">
        <v>0</v>
      </c>
      <c r="K143" s="293">
        <v>0</v>
      </c>
      <c r="L143" s="293">
        <v>0</v>
      </c>
      <c r="M143" s="293">
        <v>0</v>
      </c>
      <c r="N143" s="293">
        <v>0</v>
      </c>
      <c r="O143" s="293">
        <v>0</v>
      </c>
      <c r="P143" s="293">
        <v>0</v>
      </c>
    </row>
    <row r="144" spans="1:16" ht="12.75">
      <c r="A144" s="28" t="s">
        <v>1050</v>
      </c>
      <c r="B144" s="13" t="s">
        <v>998</v>
      </c>
      <c r="C144" s="101"/>
      <c r="D144" s="101"/>
      <c r="E144" s="136"/>
      <c r="F144" s="101"/>
      <c r="G144" s="136"/>
      <c r="H144" s="101"/>
      <c r="I144" s="136"/>
      <c r="J144" s="101"/>
      <c r="K144" s="136"/>
      <c r="L144" s="101"/>
      <c r="M144" s="136"/>
      <c r="N144" s="101"/>
      <c r="O144" s="101"/>
      <c r="P144" s="340"/>
    </row>
    <row r="145" spans="1:16" ht="12.75">
      <c r="A145" s="194" t="s">
        <v>527</v>
      </c>
      <c r="B145" s="194"/>
      <c r="C145" s="101">
        <f>SUM(E145:O145)</f>
        <v>3150</v>
      </c>
      <c r="D145" s="101">
        <v>0</v>
      </c>
      <c r="E145" s="136">
        <v>0</v>
      </c>
      <c r="F145" s="101">
        <v>0</v>
      </c>
      <c r="G145" s="136">
        <v>0</v>
      </c>
      <c r="H145" s="101">
        <v>0</v>
      </c>
      <c r="I145" s="136">
        <v>3150</v>
      </c>
      <c r="J145" s="101">
        <v>0</v>
      </c>
      <c r="K145" s="136">
        <v>0</v>
      </c>
      <c r="L145" s="101">
        <v>0</v>
      </c>
      <c r="M145" s="136">
        <v>0</v>
      </c>
      <c r="N145" s="101">
        <v>0</v>
      </c>
      <c r="O145" s="101">
        <v>0</v>
      </c>
      <c r="P145" s="340"/>
    </row>
    <row r="146" spans="1:16" ht="12.75">
      <c r="A146" s="194" t="s">
        <v>967</v>
      </c>
      <c r="B146" s="194"/>
      <c r="C146" s="101">
        <f>SUM(D146:O146)</f>
        <v>5781</v>
      </c>
      <c r="D146" s="101">
        <v>0</v>
      </c>
      <c r="E146" s="136">
        <v>0</v>
      </c>
      <c r="F146" s="101">
        <v>15</v>
      </c>
      <c r="G146" s="136">
        <v>0</v>
      </c>
      <c r="H146" s="101">
        <v>0</v>
      </c>
      <c r="I146" s="136">
        <v>5766</v>
      </c>
      <c r="J146" s="101">
        <v>0</v>
      </c>
      <c r="K146" s="136">
        <v>0</v>
      </c>
      <c r="L146" s="101">
        <v>0</v>
      </c>
      <c r="M146" s="136">
        <v>0</v>
      </c>
      <c r="N146" s="101">
        <v>0</v>
      </c>
      <c r="O146" s="101">
        <v>0</v>
      </c>
      <c r="P146" s="340"/>
    </row>
    <row r="147" spans="1:16" ht="12.75">
      <c r="A147" s="194" t="s">
        <v>1009</v>
      </c>
      <c r="B147" s="194"/>
      <c r="C147" s="101">
        <f>SUM(D147:P147)</f>
        <v>5742</v>
      </c>
      <c r="D147" s="101">
        <v>0</v>
      </c>
      <c r="E147" s="136">
        <v>0</v>
      </c>
      <c r="F147" s="101">
        <v>16</v>
      </c>
      <c r="G147" s="136">
        <v>0</v>
      </c>
      <c r="H147" s="101">
        <v>0</v>
      </c>
      <c r="I147" s="136">
        <v>5726</v>
      </c>
      <c r="J147" s="101">
        <v>0</v>
      </c>
      <c r="K147" s="136">
        <v>0</v>
      </c>
      <c r="L147" s="101">
        <v>0</v>
      </c>
      <c r="M147" s="136">
        <v>0</v>
      </c>
      <c r="N147" s="101">
        <v>0</v>
      </c>
      <c r="O147" s="125">
        <v>0</v>
      </c>
      <c r="P147" s="378">
        <v>0</v>
      </c>
    </row>
    <row r="148" spans="1:16" ht="12.75">
      <c r="A148" s="194" t="s">
        <v>1010</v>
      </c>
      <c r="B148" s="194"/>
      <c r="C148" s="292">
        <f>(C$147/C$146)*100</f>
        <v>99.32537623248572</v>
      </c>
      <c r="D148" s="292">
        <v>0</v>
      </c>
      <c r="E148" s="292">
        <v>0</v>
      </c>
      <c r="F148" s="292">
        <f>(F$147/F$146)*100</f>
        <v>106.66666666666667</v>
      </c>
      <c r="G148" s="292">
        <v>0</v>
      </c>
      <c r="H148" s="292">
        <v>0</v>
      </c>
      <c r="I148" s="292">
        <f>(I$147/I$146)*100</f>
        <v>99.30627818244884</v>
      </c>
      <c r="J148" s="292">
        <v>0</v>
      </c>
      <c r="K148" s="292">
        <v>0</v>
      </c>
      <c r="L148" s="292">
        <v>0</v>
      </c>
      <c r="M148" s="292">
        <v>0</v>
      </c>
      <c r="N148" s="292">
        <v>0</v>
      </c>
      <c r="O148" s="292">
        <v>0</v>
      </c>
      <c r="P148" s="292">
        <v>0</v>
      </c>
    </row>
    <row r="149" spans="1:16" ht="12.75">
      <c r="A149" s="15" t="s">
        <v>1051</v>
      </c>
      <c r="B149" s="12" t="s">
        <v>996</v>
      </c>
      <c r="C149" s="130"/>
      <c r="D149" s="130"/>
      <c r="E149" s="134"/>
      <c r="F149" s="130"/>
      <c r="G149" s="134"/>
      <c r="H149" s="130"/>
      <c r="I149" s="134"/>
      <c r="J149" s="130"/>
      <c r="K149" s="134"/>
      <c r="L149" s="130"/>
      <c r="M149" s="134"/>
      <c r="N149" s="130"/>
      <c r="O149" s="130"/>
      <c r="P149" s="339"/>
    </row>
    <row r="150" spans="1:16" s="163" customFormat="1" ht="12.75">
      <c r="A150" s="194" t="s">
        <v>527</v>
      </c>
      <c r="B150" s="194"/>
      <c r="C150" s="101">
        <f>SUM(E150:O150)</f>
        <v>500</v>
      </c>
      <c r="D150" s="101">
        <v>0</v>
      </c>
      <c r="E150" s="136">
        <v>0</v>
      </c>
      <c r="F150" s="101">
        <v>0</v>
      </c>
      <c r="G150" s="136">
        <v>0</v>
      </c>
      <c r="H150" s="101">
        <v>0</v>
      </c>
      <c r="I150" s="136">
        <v>500</v>
      </c>
      <c r="J150" s="101">
        <v>0</v>
      </c>
      <c r="K150" s="136">
        <v>0</v>
      </c>
      <c r="L150" s="101">
        <v>0</v>
      </c>
      <c r="M150" s="136">
        <v>0</v>
      </c>
      <c r="N150" s="101">
        <v>0</v>
      </c>
      <c r="O150" s="101">
        <v>0</v>
      </c>
      <c r="P150" s="340"/>
    </row>
    <row r="151" spans="1:16" s="163" customFormat="1" ht="12.75">
      <c r="A151" s="194" t="s">
        <v>967</v>
      </c>
      <c r="B151" s="194"/>
      <c r="C151" s="101">
        <f>SUM(D151:O151)</f>
        <v>1534</v>
      </c>
      <c r="D151" s="101">
        <v>0</v>
      </c>
      <c r="E151" s="136">
        <v>0</v>
      </c>
      <c r="F151" s="101">
        <v>0</v>
      </c>
      <c r="G151" s="136">
        <v>0</v>
      </c>
      <c r="H151" s="101">
        <v>0</v>
      </c>
      <c r="I151" s="136">
        <v>1534</v>
      </c>
      <c r="J151" s="101">
        <v>0</v>
      </c>
      <c r="K151" s="136">
        <v>0</v>
      </c>
      <c r="L151" s="101">
        <v>0</v>
      </c>
      <c r="M151" s="136">
        <v>0</v>
      </c>
      <c r="N151" s="101">
        <v>0</v>
      </c>
      <c r="O151" s="101">
        <v>0</v>
      </c>
      <c r="P151" s="340"/>
    </row>
    <row r="152" spans="1:16" s="163" customFormat="1" ht="12.75">
      <c r="A152" s="194" t="s">
        <v>1009</v>
      </c>
      <c r="B152" s="194"/>
      <c r="C152" s="101">
        <f>SUM(D152:P152)</f>
        <v>1528</v>
      </c>
      <c r="D152" s="101">
        <v>0</v>
      </c>
      <c r="E152" s="136">
        <v>0</v>
      </c>
      <c r="F152" s="101">
        <v>0</v>
      </c>
      <c r="G152" s="136">
        <v>0</v>
      </c>
      <c r="H152" s="101">
        <v>0</v>
      </c>
      <c r="I152" s="136">
        <v>1528</v>
      </c>
      <c r="J152" s="101">
        <v>0</v>
      </c>
      <c r="K152" s="136">
        <v>0</v>
      </c>
      <c r="L152" s="101">
        <v>0</v>
      </c>
      <c r="M152" s="136">
        <v>0</v>
      </c>
      <c r="N152" s="101">
        <v>0</v>
      </c>
      <c r="O152" s="125">
        <v>0</v>
      </c>
      <c r="P152" s="378">
        <v>0</v>
      </c>
    </row>
    <row r="153" spans="1:16" s="163" customFormat="1" ht="12.75">
      <c r="A153" s="195" t="s">
        <v>1010</v>
      </c>
      <c r="B153" s="195"/>
      <c r="C153" s="293">
        <f>(C$152/C$151)*100</f>
        <v>99.60886571056062</v>
      </c>
      <c r="D153" s="293">
        <v>0</v>
      </c>
      <c r="E153" s="293">
        <v>0</v>
      </c>
      <c r="F153" s="293">
        <v>0</v>
      </c>
      <c r="G153" s="293">
        <v>0</v>
      </c>
      <c r="H153" s="293">
        <v>0</v>
      </c>
      <c r="I153" s="293">
        <f>(I$152/I$151)*100</f>
        <v>99.60886571056062</v>
      </c>
      <c r="J153" s="293">
        <v>0</v>
      </c>
      <c r="K153" s="293">
        <v>0</v>
      </c>
      <c r="L153" s="293">
        <v>0</v>
      </c>
      <c r="M153" s="293">
        <v>0</v>
      </c>
      <c r="N153" s="293">
        <v>0</v>
      </c>
      <c r="O153" s="293">
        <v>0</v>
      </c>
      <c r="P153" s="293">
        <v>0</v>
      </c>
    </row>
    <row r="154" spans="1:16" s="163" customFormat="1" ht="12.75">
      <c r="A154" s="28" t="s">
        <v>767</v>
      </c>
      <c r="B154" s="13" t="s">
        <v>996</v>
      </c>
      <c r="C154" s="101"/>
      <c r="D154" s="101"/>
      <c r="E154" s="136"/>
      <c r="F154" s="101"/>
      <c r="G154" s="136"/>
      <c r="H154" s="101"/>
      <c r="I154" s="136"/>
      <c r="J154" s="101"/>
      <c r="K154" s="136"/>
      <c r="L154" s="101"/>
      <c r="M154" s="136"/>
      <c r="N154" s="101"/>
      <c r="O154" s="125"/>
      <c r="P154" s="340"/>
    </row>
    <row r="155" spans="1:16" ht="12.75">
      <c r="A155" s="194" t="s">
        <v>527</v>
      </c>
      <c r="B155" s="194"/>
      <c r="C155" s="101">
        <f>SUM(D156:P156)</f>
        <v>548</v>
      </c>
      <c r="D155" s="101">
        <v>0</v>
      </c>
      <c r="E155" s="136">
        <v>0</v>
      </c>
      <c r="F155" s="101">
        <v>0</v>
      </c>
      <c r="G155" s="136">
        <v>0</v>
      </c>
      <c r="H155" s="101">
        <v>0</v>
      </c>
      <c r="I155" s="136">
        <v>1200</v>
      </c>
      <c r="J155" s="101">
        <v>0</v>
      </c>
      <c r="K155" s="136">
        <v>0</v>
      </c>
      <c r="L155" s="101">
        <v>0</v>
      </c>
      <c r="M155" s="136">
        <v>0</v>
      </c>
      <c r="N155" s="101">
        <v>0</v>
      </c>
      <c r="O155" s="125">
        <v>0</v>
      </c>
      <c r="P155" s="340"/>
    </row>
    <row r="156" spans="1:16" ht="12.75">
      <c r="A156" s="194" t="s">
        <v>967</v>
      </c>
      <c r="B156" s="194"/>
      <c r="C156" s="101">
        <f>SUM(D156:O156)</f>
        <v>548</v>
      </c>
      <c r="D156" s="101"/>
      <c r="E156" s="136"/>
      <c r="F156" s="101"/>
      <c r="G156" s="136"/>
      <c r="H156" s="101"/>
      <c r="I156" s="136">
        <v>548</v>
      </c>
      <c r="J156" s="101"/>
      <c r="K156" s="136"/>
      <c r="L156" s="101"/>
      <c r="M156" s="136"/>
      <c r="N156" s="101"/>
      <c r="O156" s="125"/>
      <c r="P156" s="340"/>
    </row>
    <row r="157" spans="1:16" ht="12.75">
      <c r="A157" s="194" t="s">
        <v>1009</v>
      </c>
      <c r="B157" s="194"/>
      <c r="C157" s="101">
        <f>SUM(D157:P157)</f>
        <v>548</v>
      </c>
      <c r="D157" s="101">
        <v>0</v>
      </c>
      <c r="E157" s="136">
        <v>0</v>
      </c>
      <c r="F157" s="101">
        <v>0</v>
      </c>
      <c r="G157" s="136">
        <v>0</v>
      </c>
      <c r="H157" s="101">
        <v>0</v>
      </c>
      <c r="I157" s="136">
        <v>548</v>
      </c>
      <c r="J157" s="101">
        <v>0</v>
      </c>
      <c r="K157" s="136">
        <v>0</v>
      </c>
      <c r="L157" s="101">
        <v>0</v>
      </c>
      <c r="M157" s="136">
        <v>0</v>
      </c>
      <c r="N157" s="101">
        <v>0</v>
      </c>
      <c r="O157" s="125">
        <v>0</v>
      </c>
      <c r="P157" s="378">
        <v>0</v>
      </c>
    </row>
    <row r="158" spans="1:16" ht="12.75">
      <c r="A158" s="194" t="s">
        <v>1010</v>
      </c>
      <c r="B158" s="194"/>
      <c r="C158" s="292">
        <f>(C$157/C$156)*100</f>
        <v>100</v>
      </c>
      <c r="D158" s="292">
        <v>0</v>
      </c>
      <c r="E158" s="292">
        <v>0</v>
      </c>
      <c r="F158" s="292">
        <v>0</v>
      </c>
      <c r="G158" s="292">
        <v>0</v>
      </c>
      <c r="H158" s="292">
        <v>0</v>
      </c>
      <c r="I158" s="292">
        <f>(I$157/I$156)*100</f>
        <v>100</v>
      </c>
      <c r="J158" s="292">
        <v>0</v>
      </c>
      <c r="K158" s="292">
        <v>0</v>
      </c>
      <c r="L158" s="292">
        <v>0</v>
      </c>
      <c r="M158" s="292">
        <v>0</v>
      </c>
      <c r="N158" s="292">
        <v>0</v>
      </c>
      <c r="O158" s="292">
        <v>0</v>
      </c>
      <c r="P158" s="292">
        <v>0</v>
      </c>
    </row>
    <row r="159" spans="1:16" ht="12.75">
      <c r="A159" s="15" t="s">
        <v>768</v>
      </c>
      <c r="B159" s="12" t="s">
        <v>996</v>
      </c>
      <c r="C159" s="130"/>
      <c r="D159" s="130"/>
      <c r="E159" s="134"/>
      <c r="F159" s="130"/>
      <c r="G159" s="134"/>
      <c r="H159" s="130"/>
      <c r="I159" s="134"/>
      <c r="J159" s="130"/>
      <c r="K159" s="134"/>
      <c r="L159" s="130"/>
      <c r="M159" s="134"/>
      <c r="N159" s="130"/>
      <c r="O159" s="132"/>
      <c r="P159" s="339"/>
    </row>
    <row r="160" spans="1:16" ht="12.75">
      <c r="A160" s="194" t="s">
        <v>527</v>
      </c>
      <c r="B160" s="194"/>
      <c r="C160" s="101">
        <f>SUM(D161:P161)</f>
        <v>565</v>
      </c>
      <c r="D160" s="101">
        <v>0</v>
      </c>
      <c r="E160" s="136">
        <v>0</v>
      </c>
      <c r="F160" s="101">
        <v>0</v>
      </c>
      <c r="G160" s="136">
        <v>0</v>
      </c>
      <c r="H160" s="101">
        <v>0</v>
      </c>
      <c r="I160" s="136">
        <v>1500</v>
      </c>
      <c r="J160" s="101">
        <v>0</v>
      </c>
      <c r="K160" s="136">
        <v>0</v>
      </c>
      <c r="L160" s="101">
        <v>0</v>
      </c>
      <c r="M160" s="136">
        <v>0</v>
      </c>
      <c r="N160" s="101">
        <v>0</v>
      </c>
      <c r="O160" s="125">
        <v>0</v>
      </c>
      <c r="P160" s="340"/>
    </row>
    <row r="161" spans="1:16" ht="12.75">
      <c r="A161" s="194" t="s">
        <v>967</v>
      </c>
      <c r="B161" s="194"/>
      <c r="C161" s="101">
        <f>SUM(D161:O161)</f>
        <v>565</v>
      </c>
      <c r="D161" s="101"/>
      <c r="E161" s="136"/>
      <c r="F161" s="101"/>
      <c r="G161" s="136"/>
      <c r="H161" s="101"/>
      <c r="I161" s="136">
        <v>565</v>
      </c>
      <c r="J161" s="101"/>
      <c r="K161" s="136"/>
      <c r="L161" s="101"/>
      <c r="M161" s="136"/>
      <c r="N161" s="101"/>
      <c r="O161" s="125"/>
      <c r="P161" s="340"/>
    </row>
    <row r="162" spans="1:16" ht="12.75">
      <c r="A162" s="194" t="s">
        <v>1009</v>
      </c>
      <c r="B162" s="194"/>
      <c r="C162" s="101">
        <f>SUM(D162:P162)</f>
        <v>565</v>
      </c>
      <c r="D162" s="101">
        <v>0</v>
      </c>
      <c r="E162" s="136">
        <v>0</v>
      </c>
      <c r="F162" s="101">
        <v>0</v>
      </c>
      <c r="G162" s="136">
        <v>0</v>
      </c>
      <c r="H162" s="101">
        <v>0</v>
      </c>
      <c r="I162" s="136">
        <v>565</v>
      </c>
      <c r="J162" s="101">
        <v>0</v>
      </c>
      <c r="K162" s="136">
        <v>0</v>
      </c>
      <c r="L162" s="101">
        <v>0</v>
      </c>
      <c r="M162" s="136">
        <v>0</v>
      </c>
      <c r="N162" s="101">
        <v>0</v>
      </c>
      <c r="O162" s="125">
        <v>0</v>
      </c>
      <c r="P162" s="378">
        <v>0</v>
      </c>
    </row>
    <row r="163" spans="1:16" ht="12.75">
      <c r="A163" s="195" t="s">
        <v>1010</v>
      </c>
      <c r="B163" s="195"/>
      <c r="C163" s="293">
        <f>(C$162/C$161)*100</f>
        <v>100</v>
      </c>
      <c r="D163" s="293">
        <v>0</v>
      </c>
      <c r="E163" s="293">
        <v>0</v>
      </c>
      <c r="F163" s="293">
        <v>0</v>
      </c>
      <c r="G163" s="293">
        <v>0</v>
      </c>
      <c r="H163" s="293">
        <v>0</v>
      </c>
      <c r="I163" s="293">
        <f>(I$162/I$161)*100</f>
        <v>100</v>
      </c>
      <c r="J163" s="293">
        <v>0</v>
      </c>
      <c r="K163" s="293">
        <v>0</v>
      </c>
      <c r="L163" s="293">
        <v>0</v>
      </c>
      <c r="M163" s="293">
        <v>0</v>
      </c>
      <c r="N163" s="293">
        <v>0</v>
      </c>
      <c r="O163" s="293">
        <v>0</v>
      </c>
      <c r="P163" s="293">
        <v>0</v>
      </c>
    </row>
    <row r="164" spans="1:16" ht="12.75">
      <c r="A164" s="28" t="s">
        <v>1052</v>
      </c>
      <c r="B164" s="13" t="s">
        <v>996</v>
      </c>
      <c r="C164" s="101"/>
      <c r="D164" s="101"/>
      <c r="E164" s="136"/>
      <c r="F164" s="101"/>
      <c r="G164" s="136"/>
      <c r="H164" s="101"/>
      <c r="I164" s="136"/>
      <c r="J164" s="101"/>
      <c r="K164" s="136"/>
      <c r="L164" s="101"/>
      <c r="M164" s="136"/>
      <c r="N164" s="101"/>
      <c r="O164" s="125"/>
      <c r="P164" s="340"/>
    </row>
    <row r="165" spans="1:16" ht="12.75">
      <c r="A165" s="194" t="s">
        <v>527</v>
      </c>
      <c r="B165" s="194"/>
      <c r="C165" s="101">
        <f>SUM(D165:P165)</f>
        <v>410</v>
      </c>
      <c r="D165" s="101">
        <v>0</v>
      </c>
      <c r="E165" s="136">
        <v>0</v>
      </c>
      <c r="F165" s="101">
        <v>410</v>
      </c>
      <c r="G165" s="136">
        <v>0</v>
      </c>
      <c r="H165" s="101">
        <v>0</v>
      </c>
      <c r="I165" s="136">
        <v>0</v>
      </c>
      <c r="J165" s="101">
        <v>0</v>
      </c>
      <c r="K165" s="136">
        <v>0</v>
      </c>
      <c r="L165" s="101">
        <v>0</v>
      </c>
      <c r="M165" s="136">
        <v>0</v>
      </c>
      <c r="N165" s="101">
        <v>0</v>
      </c>
      <c r="O165" s="125">
        <v>0</v>
      </c>
      <c r="P165" s="340"/>
    </row>
    <row r="166" spans="1:16" ht="12.75">
      <c r="A166" s="194" t="s">
        <v>967</v>
      </c>
      <c r="B166" s="194"/>
      <c r="C166" s="101">
        <f>SUM(D166:O166)</f>
        <v>840</v>
      </c>
      <c r="D166" s="101"/>
      <c r="E166" s="136"/>
      <c r="F166" s="101">
        <v>840</v>
      </c>
      <c r="G166" s="136"/>
      <c r="H166" s="101"/>
      <c r="I166" s="136"/>
      <c r="J166" s="101"/>
      <c r="K166" s="136"/>
      <c r="L166" s="101"/>
      <c r="M166" s="136"/>
      <c r="N166" s="101"/>
      <c r="O166" s="125"/>
      <c r="P166" s="340"/>
    </row>
    <row r="167" spans="1:16" ht="12.75">
      <c r="A167" s="194" t="s">
        <v>1009</v>
      </c>
      <c r="B167" s="194"/>
      <c r="C167" s="101">
        <f>SUM(D167:P167)</f>
        <v>840</v>
      </c>
      <c r="D167" s="101">
        <v>0</v>
      </c>
      <c r="E167" s="136">
        <v>0</v>
      </c>
      <c r="F167" s="101">
        <v>840</v>
      </c>
      <c r="G167" s="136">
        <v>0</v>
      </c>
      <c r="H167" s="101">
        <v>0</v>
      </c>
      <c r="I167" s="136">
        <v>0</v>
      </c>
      <c r="J167" s="101">
        <v>0</v>
      </c>
      <c r="K167" s="136">
        <v>0</v>
      </c>
      <c r="L167" s="101">
        <v>0</v>
      </c>
      <c r="M167" s="136">
        <v>0</v>
      </c>
      <c r="N167" s="101">
        <v>0</v>
      </c>
      <c r="O167" s="125">
        <v>0</v>
      </c>
      <c r="P167" s="378">
        <v>0</v>
      </c>
    </row>
    <row r="168" spans="1:16" ht="12.75">
      <c r="A168" s="194" t="s">
        <v>1010</v>
      </c>
      <c r="B168" s="194"/>
      <c r="C168" s="292">
        <f>(C$167/C$166)*100</f>
        <v>100</v>
      </c>
      <c r="D168" s="292">
        <v>0</v>
      </c>
      <c r="E168" s="292">
        <v>0</v>
      </c>
      <c r="F168" s="292">
        <f>(F$167/F$166)*100</f>
        <v>100</v>
      </c>
      <c r="G168" s="292">
        <v>0</v>
      </c>
      <c r="H168" s="292">
        <v>0</v>
      </c>
      <c r="I168" s="292">
        <v>0</v>
      </c>
      <c r="J168" s="292">
        <v>0</v>
      </c>
      <c r="K168" s="292">
        <v>0</v>
      </c>
      <c r="L168" s="292">
        <v>0</v>
      </c>
      <c r="M168" s="292">
        <v>0</v>
      </c>
      <c r="N168" s="292">
        <v>0</v>
      </c>
      <c r="O168" s="292">
        <v>0</v>
      </c>
      <c r="P168" s="292">
        <v>0</v>
      </c>
    </row>
    <row r="169" spans="1:16" ht="12.75">
      <c r="A169" s="67" t="s">
        <v>785</v>
      </c>
      <c r="B169" s="56" t="s">
        <v>996</v>
      </c>
      <c r="C169" s="130"/>
      <c r="D169" s="130"/>
      <c r="E169" s="134"/>
      <c r="F169" s="130"/>
      <c r="G169" s="134"/>
      <c r="H169" s="130"/>
      <c r="I169" s="134"/>
      <c r="J169" s="130"/>
      <c r="K169" s="134"/>
      <c r="L169" s="130"/>
      <c r="M169" s="134"/>
      <c r="N169" s="130"/>
      <c r="O169" s="132"/>
      <c r="P169" s="339"/>
    </row>
    <row r="170" spans="1:16" ht="12.75">
      <c r="A170" s="194" t="s">
        <v>527</v>
      </c>
      <c r="B170" s="194"/>
      <c r="C170" s="101">
        <f>SUM(D171:P171)</f>
        <v>0</v>
      </c>
      <c r="D170" s="101">
        <v>0</v>
      </c>
      <c r="E170" s="136">
        <v>0</v>
      </c>
      <c r="F170" s="101">
        <v>0</v>
      </c>
      <c r="G170" s="136">
        <v>0</v>
      </c>
      <c r="H170" s="101">
        <v>0</v>
      </c>
      <c r="I170" s="136">
        <v>0</v>
      </c>
      <c r="J170" s="101">
        <v>0</v>
      </c>
      <c r="K170" s="136">
        <v>0</v>
      </c>
      <c r="L170" s="101">
        <v>0</v>
      </c>
      <c r="M170" s="136">
        <v>0</v>
      </c>
      <c r="N170" s="101">
        <v>0</v>
      </c>
      <c r="O170" s="125">
        <v>0</v>
      </c>
      <c r="P170" s="340"/>
    </row>
    <row r="171" spans="1:16" ht="12.75">
      <c r="A171" s="194" t="s">
        <v>967</v>
      </c>
      <c r="B171" s="194"/>
      <c r="C171" s="101">
        <f>SUM(D171:O171)</f>
        <v>0</v>
      </c>
      <c r="D171" s="101"/>
      <c r="E171" s="136"/>
      <c r="F171" s="101"/>
      <c r="G171" s="136"/>
      <c r="H171" s="101"/>
      <c r="I171" s="136"/>
      <c r="J171" s="101"/>
      <c r="K171" s="136"/>
      <c r="L171" s="101"/>
      <c r="M171" s="136"/>
      <c r="N171" s="101"/>
      <c r="O171" s="125"/>
      <c r="P171" s="340"/>
    </row>
    <row r="172" spans="1:16" ht="12.75">
      <c r="A172" s="194" t="s">
        <v>1009</v>
      </c>
      <c r="B172" s="194"/>
      <c r="C172" s="101">
        <f>SUM(D172:P172)</f>
        <v>0</v>
      </c>
      <c r="D172" s="101">
        <v>0</v>
      </c>
      <c r="E172" s="136">
        <v>0</v>
      </c>
      <c r="F172" s="101">
        <v>0</v>
      </c>
      <c r="G172" s="136">
        <v>0</v>
      </c>
      <c r="H172" s="101">
        <v>0</v>
      </c>
      <c r="I172" s="136">
        <v>0</v>
      </c>
      <c r="J172" s="101">
        <v>0</v>
      </c>
      <c r="K172" s="136">
        <v>0</v>
      </c>
      <c r="L172" s="101">
        <v>0</v>
      </c>
      <c r="M172" s="136">
        <v>0</v>
      </c>
      <c r="N172" s="101">
        <v>0</v>
      </c>
      <c r="O172" s="125">
        <v>0</v>
      </c>
      <c r="P172" s="378">
        <v>0</v>
      </c>
    </row>
    <row r="173" spans="1:16" ht="12.75">
      <c r="A173" s="195" t="s">
        <v>1010</v>
      </c>
      <c r="B173" s="195"/>
      <c r="C173" s="293">
        <v>0</v>
      </c>
      <c r="D173" s="293">
        <v>0</v>
      </c>
      <c r="E173" s="293">
        <v>0</v>
      </c>
      <c r="F173" s="293">
        <v>0</v>
      </c>
      <c r="G173" s="293">
        <v>0</v>
      </c>
      <c r="H173" s="293">
        <v>0</v>
      </c>
      <c r="I173" s="293">
        <v>0</v>
      </c>
      <c r="J173" s="293">
        <v>0</v>
      </c>
      <c r="K173" s="293">
        <v>0</v>
      </c>
      <c r="L173" s="293">
        <v>0</v>
      </c>
      <c r="M173" s="293">
        <v>0</v>
      </c>
      <c r="N173" s="293">
        <v>0</v>
      </c>
      <c r="O173" s="293">
        <v>0</v>
      </c>
      <c r="P173" s="293">
        <v>0</v>
      </c>
    </row>
    <row r="174" spans="1:16" ht="12.75">
      <c r="A174" s="28" t="s">
        <v>1053</v>
      </c>
      <c r="B174" s="13" t="s">
        <v>996</v>
      </c>
      <c r="C174" s="101"/>
      <c r="D174" s="101"/>
      <c r="E174" s="136"/>
      <c r="F174" s="101"/>
      <c r="G174" s="136"/>
      <c r="H174" s="101"/>
      <c r="I174" s="136"/>
      <c r="J174" s="101"/>
      <c r="K174" s="136"/>
      <c r="L174" s="101"/>
      <c r="M174" s="136"/>
      <c r="N174" s="101"/>
      <c r="O174" s="125"/>
      <c r="P174" s="340"/>
    </row>
    <row r="175" spans="1:16" ht="12.75">
      <c r="A175" s="194" t="s">
        <v>527</v>
      </c>
      <c r="B175" s="194"/>
      <c r="C175" s="101">
        <f>SUM(D175:P175)</f>
        <v>5518</v>
      </c>
      <c r="D175" s="101">
        <v>0</v>
      </c>
      <c r="E175" s="136">
        <v>0</v>
      </c>
      <c r="F175" s="101">
        <v>0</v>
      </c>
      <c r="G175" s="136">
        <v>0</v>
      </c>
      <c r="H175" s="180">
        <v>5518</v>
      </c>
      <c r="I175" s="136">
        <v>0</v>
      </c>
      <c r="J175" s="101">
        <v>0</v>
      </c>
      <c r="K175" s="136">
        <v>0</v>
      </c>
      <c r="L175" s="101">
        <v>0</v>
      </c>
      <c r="M175" s="136">
        <v>0</v>
      </c>
      <c r="N175" s="101">
        <v>0</v>
      </c>
      <c r="O175" s="125">
        <v>0</v>
      </c>
      <c r="P175" s="340"/>
    </row>
    <row r="176" spans="1:16" ht="12.75">
      <c r="A176" s="194" t="s">
        <v>967</v>
      </c>
      <c r="B176" s="194"/>
      <c r="C176" s="101">
        <f>SUM(D176:O176)</f>
        <v>5518</v>
      </c>
      <c r="D176" s="101"/>
      <c r="E176" s="136"/>
      <c r="F176" s="101"/>
      <c r="G176" s="136"/>
      <c r="H176" s="180">
        <v>5518</v>
      </c>
      <c r="I176" s="136"/>
      <c r="J176" s="101"/>
      <c r="K176" s="136"/>
      <c r="L176" s="101"/>
      <c r="M176" s="136"/>
      <c r="N176" s="101"/>
      <c r="O176" s="125"/>
      <c r="P176" s="340"/>
    </row>
    <row r="177" spans="1:16" ht="12.75">
      <c r="A177" s="194" t="s">
        <v>1009</v>
      </c>
      <c r="B177" s="194"/>
      <c r="C177" s="101">
        <f>SUM(D177:P177)</f>
        <v>5517</v>
      </c>
      <c r="D177" s="101">
        <v>0</v>
      </c>
      <c r="E177" s="136">
        <v>0</v>
      </c>
      <c r="F177" s="101">
        <v>0</v>
      </c>
      <c r="G177" s="136">
        <v>0</v>
      </c>
      <c r="H177" s="101">
        <v>5517</v>
      </c>
      <c r="I177" s="136">
        <v>0</v>
      </c>
      <c r="J177" s="101">
        <v>0</v>
      </c>
      <c r="K177" s="136">
        <v>0</v>
      </c>
      <c r="L177" s="101">
        <v>0</v>
      </c>
      <c r="M177" s="136">
        <v>0</v>
      </c>
      <c r="N177" s="101">
        <v>0</v>
      </c>
      <c r="O177" s="125">
        <v>0</v>
      </c>
      <c r="P177" s="378">
        <v>0</v>
      </c>
    </row>
    <row r="178" spans="1:16" ht="12.75">
      <c r="A178" s="194" t="s">
        <v>1010</v>
      </c>
      <c r="B178" s="194"/>
      <c r="C178" s="292">
        <f>(C$177/C$176)*100</f>
        <v>99.98187749184487</v>
      </c>
      <c r="D178" s="292">
        <v>0</v>
      </c>
      <c r="E178" s="292">
        <v>0</v>
      </c>
      <c r="F178" s="292">
        <v>0</v>
      </c>
      <c r="G178" s="292">
        <v>0</v>
      </c>
      <c r="H178" s="292">
        <f>(H$177/H$176)*100</f>
        <v>99.98187749184487</v>
      </c>
      <c r="I178" s="292">
        <v>0</v>
      </c>
      <c r="J178" s="292">
        <v>0</v>
      </c>
      <c r="K178" s="292">
        <v>0</v>
      </c>
      <c r="L178" s="292">
        <v>0</v>
      </c>
      <c r="M178" s="292">
        <v>0</v>
      </c>
      <c r="N178" s="292">
        <v>0</v>
      </c>
      <c r="O178" s="292">
        <v>0</v>
      </c>
      <c r="P178" s="292">
        <v>0</v>
      </c>
    </row>
    <row r="179" spans="1:16" ht="12.75">
      <c r="A179" s="67" t="s">
        <v>1054</v>
      </c>
      <c r="B179" s="56" t="s">
        <v>998</v>
      </c>
      <c r="C179" s="130"/>
      <c r="D179" s="130"/>
      <c r="E179" s="134"/>
      <c r="F179" s="130"/>
      <c r="G179" s="134"/>
      <c r="H179" s="130"/>
      <c r="I179" s="134"/>
      <c r="J179" s="130"/>
      <c r="K179" s="134"/>
      <c r="L179" s="130"/>
      <c r="M179" s="134"/>
      <c r="N179" s="130"/>
      <c r="O179" s="130"/>
      <c r="P179" s="339"/>
    </row>
    <row r="180" spans="1:16" ht="12.75">
      <c r="A180" s="194" t="s">
        <v>527</v>
      </c>
      <c r="B180" s="194"/>
      <c r="C180" s="101">
        <f>SUM(D180:P180)</f>
        <v>3168</v>
      </c>
      <c r="D180" s="101">
        <v>0</v>
      </c>
      <c r="E180" s="136">
        <v>0</v>
      </c>
      <c r="F180" s="101">
        <v>0</v>
      </c>
      <c r="G180" s="136">
        <v>3018</v>
      </c>
      <c r="H180" s="101">
        <v>150</v>
      </c>
      <c r="I180" s="136">
        <v>0</v>
      </c>
      <c r="J180" s="101">
        <v>0</v>
      </c>
      <c r="K180" s="136">
        <v>0</v>
      </c>
      <c r="L180" s="101">
        <v>0</v>
      </c>
      <c r="M180" s="136">
        <v>0</v>
      </c>
      <c r="N180" s="101">
        <v>0</v>
      </c>
      <c r="O180" s="101">
        <v>0</v>
      </c>
      <c r="P180" s="340"/>
    </row>
    <row r="181" spans="1:16" ht="12.75">
      <c r="A181" s="194" t="s">
        <v>967</v>
      </c>
      <c r="B181" s="194"/>
      <c r="C181" s="101">
        <f>SUM(D181:P181)</f>
        <v>3948</v>
      </c>
      <c r="D181" s="101">
        <v>0</v>
      </c>
      <c r="E181" s="136">
        <v>0</v>
      </c>
      <c r="F181" s="101">
        <v>0</v>
      </c>
      <c r="G181" s="136">
        <v>3798</v>
      </c>
      <c r="H181" s="101">
        <v>150</v>
      </c>
      <c r="I181" s="136">
        <v>0</v>
      </c>
      <c r="J181" s="101">
        <v>0</v>
      </c>
      <c r="K181" s="136">
        <v>0</v>
      </c>
      <c r="L181" s="101">
        <v>0</v>
      </c>
      <c r="M181" s="136">
        <v>0</v>
      </c>
      <c r="N181" s="101">
        <v>0</v>
      </c>
      <c r="O181" s="101">
        <v>0</v>
      </c>
      <c r="P181" s="340"/>
    </row>
    <row r="182" spans="1:16" ht="12.75">
      <c r="A182" s="194" t="s">
        <v>1009</v>
      </c>
      <c r="B182" s="194"/>
      <c r="C182" s="101">
        <f>SUM(D182:P182)</f>
        <v>3085</v>
      </c>
      <c r="D182" s="101">
        <v>0</v>
      </c>
      <c r="E182" s="136">
        <v>0</v>
      </c>
      <c r="F182" s="101">
        <v>47</v>
      </c>
      <c r="G182" s="136">
        <v>3038</v>
      </c>
      <c r="H182" s="101">
        <v>0</v>
      </c>
      <c r="I182" s="136">
        <v>0</v>
      </c>
      <c r="J182" s="101">
        <v>0</v>
      </c>
      <c r="K182" s="136">
        <v>0</v>
      </c>
      <c r="L182" s="101">
        <v>0</v>
      </c>
      <c r="M182" s="136">
        <v>0</v>
      </c>
      <c r="N182" s="101">
        <v>0</v>
      </c>
      <c r="O182" s="125">
        <v>0</v>
      </c>
      <c r="P182" s="378">
        <v>0</v>
      </c>
    </row>
    <row r="183" spans="1:16" ht="12.75">
      <c r="A183" s="195" t="s">
        <v>1010</v>
      </c>
      <c r="B183" s="195"/>
      <c r="C183" s="293">
        <f>(C$182/C$181)*100</f>
        <v>78.14083080040527</v>
      </c>
      <c r="D183" s="293">
        <v>0</v>
      </c>
      <c r="E183" s="293">
        <v>0</v>
      </c>
      <c r="F183" s="293">
        <v>0</v>
      </c>
      <c r="G183" s="293">
        <f>(G$182/G$181)*100</f>
        <v>79.9894681411269</v>
      </c>
      <c r="H183" s="293">
        <f>(H$182/H$181)*100</f>
        <v>0</v>
      </c>
      <c r="I183" s="293">
        <v>0</v>
      </c>
      <c r="J183" s="293">
        <v>0</v>
      </c>
      <c r="K183" s="293">
        <v>0</v>
      </c>
      <c r="L183" s="293">
        <v>0</v>
      </c>
      <c r="M183" s="293">
        <v>0</v>
      </c>
      <c r="N183" s="293">
        <v>0</v>
      </c>
      <c r="O183" s="293">
        <v>0</v>
      </c>
      <c r="P183" s="293">
        <v>0</v>
      </c>
    </row>
    <row r="184" spans="1:16" ht="12.75">
      <c r="A184" s="70" t="s">
        <v>769</v>
      </c>
      <c r="B184" s="57"/>
      <c r="C184" s="101"/>
      <c r="D184" s="101"/>
      <c r="E184" s="136"/>
      <c r="F184" s="101"/>
      <c r="G184" s="136"/>
      <c r="H184" s="101"/>
      <c r="I184" s="136"/>
      <c r="J184" s="101"/>
      <c r="K184" s="136"/>
      <c r="L184" s="101"/>
      <c r="M184" s="136"/>
      <c r="N184" s="101"/>
      <c r="O184" s="101"/>
      <c r="P184" s="340"/>
    </row>
    <row r="185" spans="1:16" s="163" customFormat="1" ht="12.75">
      <c r="A185" s="194" t="s">
        <v>527</v>
      </c>
      <c r="B185" s="194" t="s">
        <v>996</v>
      </c>
      <c r="C185" s="101">
        <f>SUM(D185:Q185)</f>
        <v>3573</v>
      </c>
      <c r="D185" s="101">
        <v>2200</v>
      </c>
      <c r="E185" s="136">
        <v>638</v>
      </c>
      <c r="F185" s="101">
        <v>735</v>
      </c>
      <c r="G185" s="136">
        <v>0</v>
      </c>
      <c r="H185" s="101">
        <v>0</v>
      </c>
      <c r="I185" s="136">
        <v>0</v>
      </c>
      <c r="J185" s="101">
        <v>0</v>
      </c>
      <c r="K185" s="136">
        <v>0</v>
      </c>
      <c r="L185" s="101">
        <v>0</v>
      </c>
      <c r="M185" s="136">
        <v>0</v>
      </c>
      <c r="N185" s="101">
        <v>0</v>
      </c>
      <c r="O185" s="101">
        <v>0</v>
      </c>
      <c r="P185" s="378"/>
    </row>
    <row r="186" spans="1:16" s="163" customFormat="1" ht="12" customHeight="1">
      <c r="A186" s="194" t="s">
        <v>967</v>
      </c>
      <c r="B186" s="194"/>
      <c r="C186" s="101">
        <f>SUM(D186:O186)</f>
        <v>24594</v>
      </c>
      <c r="D186" s="101">
        <v>19341</v>
      </c>
      <c r="E186" s="101">
        <v>2777</v>
      </c>
      <c r="F186" s="101">
        <v>2110</v>
      </c>
      <c r="G186" s="101">
        <v>0</v>
      </c>
      <c r="H186" s="101">
        <v>0</v>
      </c>
      <c r="I186" s="101">
        <v>0</v>
      </c>
      <c r="J186" s="101">
        <v>0</v>
      </c>
      <c r="K186" s="101">
        <v>366</v>
      </c>
      <c r="L186" s="101">
        <v>0</v>
      </c>
      <c r="M186" s="101">
        <v>0</v>
      </c>
      <c r="N186" s="101">
        <v>0</v>
      </c>
      <c r="O186" s="101">
        <v>0</v>
      </c>
      <c r="P186" s="378"/>
    </row>
    <row r="187" spans="1:16" s="163" customFormat="1" ht="12.75" customHeight="1">
      <c r="A187" s="194" t="s">
        <v>1009</v>
      </c>
      <c r="B187" s="194"/>
      <c r="C187" s="101">
        <f>SUM(D187:P187)</f>
        <v>24591</v>
      </c>
      <c r="D187" s="101">
        <v>19340</v>
      </c>
      <c r="E187" s="136">
        <v>2777</v>
      </c>
      <c r="F187" s="101">
        <v>2108</v>
      </c>
      <c r="G187" s="136">
        <v>0</v>
      </c>
      <c r="H187" s="101">
        <v>0</v>
      </c>
      <c r="I187" s="136">
        <v>0</v>
      </c>
      <c r="J187" s="101">
        <v>0</v>
      </c>
      <c r="K187" s="136">
        <v>366</v>
      </c>
      <c r="L187" s="101">
        <v>0</v>
      </c>
      <c r="M187" s="136">
        <v>0</v>
      </c>
      <c r="N187" s="101">
        <v>0</v>
      </c>
      <c r="O187" s="125">
        <v>0</v>
      </c>
      <c r="P187" s="378">
        <v>0</v>
      </c>
    </row>
    <row r="188" spans="1:16" s="163" customFormat="1" ht="12.75" customHeight="1">
      <c r="A188" s="194" t="s">
        <v>1010</v>
      </c>
      <c r="B188" s="194"/>
      <c r="C188" s="292">
        <f>(C$187/C$186)*100</f>
        <v>99.98780190290316</v>
      </c>
      <c r="D188" s="292">
        <f>(D$187/D$186)*100</f>
        <v>99.99482963652345</v>
      </c>
      <c r="E188" s="292">
        <f>(E$187/E$186)*100</f>
        <v>100</v>
      </c>
      <c r="F188" s="292">
        <f>(F$187/F$186)*100</f>
        <v>99.90521327014218</v>
      </c>
      <c r="G188" s="292">
        <v>0</v>
      </c>
      <c r="H188" s="292">
        <v>0</v>
      </c>
      <c r="I188" s="292">
        <v>0</v>
      </c>
      <c r="J188" s="292">
        <v>0</v>
      </c>
      <c r="K188" s="292">
        <f>(K$187/K$186)*100</f>
        <v>100</v>
      </c>
      <c r="L188" s="292">
        <v>0</v>
      </c>
      <c r="M188" s="292">
        <v>0</v>
      </c>
      <c r="N188" s="292">
        <v>0</v>
      </c>
      <c r="O188" s="292">
        <v>0</v>
      </c>
      <c r="P188" s="292">
        <v>0</v>
      </c>
    </row>
    <row r="189" spans="1:16" s="163" customFormat="1" ht="12.75">
      <c r="A189" s="15" t="s">
        <v>770</v>
      </c>
      <c r="B189" s="12" t="s">
        <v>996</v>
      </c>
      <c r="C189" s="130"/>
      <c r="D189" s="130"/>
      <c r="E189" s="134"/>
      <c r="F189" s="130"/>
      <c r="G189" s="134"/>
      <c r="H189" s="130"/>
      <c r="I189" s="134"/>
      <c r="J189" s="130"/>
      <c r="K189" s="134"/>
      <c r="L189" s="130"/>
      <c r="M189" s="134"/>
      <c r="N189" s="130"/>
      <c r="O189" s="132"/>
      <c r="P189" s="383"/>
    </row>
    <row r="190" spans="1:16" ht="12.75">
      <c r="A190" s="194" t="s">
        <v>527</v>
      </c>
      <c r="B190" s="194"/>
      <c r="C190" s="101">
        <f>SUM(D190:P190)</f>
        <v>70037</v>
      </c>
      <c r="D190" s="101">
        <v>0</v>
      </c>
      <c r="E190" s="136">
        <v>0</v>
      </c>
      <c r="F190" s="101">
        <v>0</v>
      </c>
      <c r="G190" s="136">
        <v>70037</v>
      </c>
      <c r="H190" s="101">
        <v>0</v>
      </c>
      <c r="I190" s="136">
        <v>0</v>
      </c>
      <c r="J190" s="101">
        <v>0</v>
      </c>
      <c r="K190" s="136">
        <v>0</v>
      </c>
      <c r="L190" s="101">
        <v>0</v>
      </c>
      <c r="M190" s="136">
        <v>0</v>
      </c>
      <c r="N190" s="101">
        <v>0</v>
      </c>
      <c r="O190" s="125">
        <v>0</v>
      </c>
      <c r="P190" s="340"/>
    </row>
    <row r="191" spans="1:16" ht="12.75">
      <c r="A191" s="194" t="s">
        <v>967</v>
      </c>
      <c r="B191" s="194"/>
      <c r="C191" s="101">
        <f>SUM(D191:O191)</f>
        <v>64800</v>
      </c>
      <c r="D191" s="101"/>
      <c r="E191" s="136"/>
      <c r="F191" s="101"/>
      <c r="G191" s="136">
        <v>64800</v>
      </c>
      <c r="H191" s="101"/>
      <c r="I191" s="136"/>
      <c r="J191" s="101"/>
      <c r="K191" s="136"/>
      <c r="L191" s="101"/>
      <c r="M191" s="136"/>
      <c r="N191" s="101"/>
      <c r="O191" s="125"/>
      <c r="P191" s="340"/>
    </row>
    <row r="192" spans="1:16" ht="12.75">
      <c r="A192" s="194" t="s">
        <v>1009</v>
      </c>
      <c r="B192" s="194"/>
      <c r="C192" s="101">
        <f>SUM(D192:P192)</f>
        <v>64500</v>
      </c>
      <c r="D192" s="101">
        <v>0</v>
      </c>
      <c r="E192" s="136">
        <v>0</v>
      </c>
      <c r="F192" s="101">
        <v>0</v>
      </c>
      <c r="G192" s="136">
        <v>64500</v>
      </c>
      <c r="H192" s="101">
        <v>0</v>
      </c>
      <c r="I192" s="136">
        <v>0</v>
      </c>
      <c r="J192" s="101">
        <v>0</v>
      </c>
      <c r="K192" s="136">
        <v>0</v>
      </c>
      <c r="L192" s="101">
        <v>0</v>
      </c>
      <c r="M192" s="136">
        <v>0</v>
      </c>
      <c r="N192" s="101">
        <v>0</v>
      </c>
      <c r="O192" s="125">
        <v>0</v>
      </c>
      <c r="P192" s="378">
        <v>0</v>
      </c>
    </row>
    <row r="193" spans="1:16" ht="12.75">
      <c r="A193" s="195" t="s">
        <v>1010</v>
      </c>
      <c r="B193" s="195"/>
      <c r="C193" s="293">
        <f>(C$192/C$191)*100</f>
        <v>99.53703703703704</v>
      </c>
      <c r="D193" s="293">
        <v>0</v>
      </c>
      <c r="E193" s="293">
        <v>0</v>
      </c>
      <c r="F193" s="293">
        <v>0</v>
      </c>
      <c r="G193" s="293">
        <f>(G$192/G$191)*100</f>
        <v>99.53703703703704</v>
      </c>
      <c r="H193" s="293">
        <v>0</v>
      </c>
      <c r="I193" s="293">
        <v>0</v>
      </c>
      <c r="J193" s="293">
        <v>0</v>
      </c>
      <c r="K193" s="293">
        <v>0</v>
      </c>
      <c r="L193" s="293">
        <v>0</v>
      </c>
      <c r="M193" s="293">
        <v>0</v>
      </c>
      <c r="N193" s="293">
        <v>0</v>
      </c>
      <c r="O193" s="293">
        <v>0</v>
      </c>
      <c r="P193" s="293">
        <v>0</v>
      </c>
    </row>
    <row r="194" spans="1:16" ht="12.75">
      <c r="A194" s="28" t="s">
        <v>771</v>
      </c>
      <c r="B194" s="13"/>
      <c r="C194" s="101"/>
      <c r="D194" s="101"/>
      <c r="E194" s="136"/>
      <c r="F194" s="101"/>
      <c r="G194" s="136"/>
      <c r="H194" s="101"/>
      <c r="I194" s="136"/>
      <c r="J194" s="101"/>
      <c r="K194" s="136"/>
      <c r="L194" s="101"/>
      <c r="M194" s="136"/>
      <c r="N194" s="101"/>
      <c r="O194" s="101"/>
      <c r="P194" s="340"/>
    </row>
    <row r="195" spans="1:16" s="163" customFormat="1" ht="12.75">
      <c r="A195" s="194" t="s">
        <v>527</v>
      </c>
      <c r="B195" s="194" t="s">
        <v>996</v>
      </c>
      <c r="C195" s="101">
        <f>SUM(D195:P195)</f>
        <v>2500</v>
      </c>
      <c r="D195" s="101">
        <v>0</v>
      </c>
      <c r="E195" s="136">
        <v>0</v>
      </c>
      <c r="F195" s="101">
        <v>2500</v>
      </c>
      <c r="G195" s="136">
        <v>0</v>
      </c>
      <c r="H195" s="101">
        <v>0</v>
      </c>
      <c r="I195" s="136">
        <v>0</v>
      </c>
      <c r="J195" s="101">
        <v>0</v>
      </c>
      <c r="K195" s="136">
        <v>0</v>
      </c>
      <c r="L195" s="101">
        <v>0</v>
      </c>
      <c r="M195" s="136">
        <v>0</v>
      </c>
      <c r="N195" s="101">
        <v>0</v>
      </c>
      <c r="O195" s="101">
        <v>0</v>
      </c>
      <c r="P195" s="340"/>
    </row>
    <row r="196" spans="1:16" ht="14.25" customHeight="1">
      <c r="A196" s="194" t="s">
        <v>967</v>
      </c>
      <c r="B196" s="194"/>
      <c r="C196" s="101">
        <f>SUM(D196:P196)</f>
        <v>12576</v>
      </c>
      <c r="D196" s="101">
        <v>0</v>
      </c>
      <c r="E196" s="136">
        <v>0</v>
      </c>
      <c r="F196" s="101">
        <v>3464</v>
      </c>
      <c r="G196" s="101">
        <v>0</v>
      </c>
      <c r="H196" s="101">
        <v>520</v>
      </c>
      <c r="I196" s="101">
        <v>0</v>
      </c>
      <c r="J196" s="101">
        <v>8592</v>
      </c>
      <c r="K196" s="136">
        <v>0</v>
      </c>
      <c r="L196" s="101">
        <v>0</v>
      </c>
      <c r="M196" s="136">
        <v>0</v>
      </c>
      <c r="N196" s="101">
        <v>0</v>
      </c>
      <c r="O196" s="101">
        <v>0</v>
      </c>
      <c r="P196" s="340"/>
    </row>
    <row r="197" spans="1:16" ht="14.25" customHeight="1">
      <c r="A197" s="194" t="s">
        <v>1009</v>
      </c>
      <c r="B197" s="194"/>
      <c r="C197" s="101">
        <f>SUM(D197:P197)</f>
        <v>12576</v>
      </c>
      <c r="D197" s="101">
        <v>0</v>
      </c>
      <c r="E197" s="136">
        <v>0</v>
      </c>
      <c r="F197" s="101">
        <v>3465</v>
      </c>
      <c r="G197" s="136">
        <v>0</v>
      </c>
      <c r="H197" s="101">
        <v>520</v>
      </c>
      <c r="I197" s="136">
        <v>0</v>
      </c>
      <c r="J197" s="101">
        <v>8591</v>
      </c>
      <c r="K197" s="136">
        <v>0</v>
      </c>
      <c r="L197" s="101">
        <v>0</v>
      </c>
      <c r="M197" s="136">
        <v>0</v>
      </c>
      <c r="N197" s="101">
        <v>0</v>
      </c>
      <c r="O197" s="125">
        <v>0</v>
      </c>
      <c r="P197" s="378">
        <v>0</v>
      </c>
    </row>
    <row r="198" spans="1:16" ht="14.25" customHeight="1">
      <c r="A198" s="194" t="s">
        <v>1010</v>
      </c>
      <c r="B198" s="194"/>
      <c r="C198" s="292">
        <f>(C$197/C$196)*100</f>
        <v>100</v>
      </c>
      <c r="D198" s="292">
        <v>0</v>
      </c>
      <c r="E198" s="292">
        <v>0</v>
      </c>
      <c r="F198" s="292">
        <f>(F$197/F$196)*100</f>
        <v>100.02886836027713</v>
      </c>
      <c r="G198" s="292">
        <v>0</v>
      </c>
      <c r="H198" s="292">
        <f>(H$197/H$196)*100</f>
        <v>100</v>
      </c>
      <c r="I198" s="292">
        <v>0</v>
      </c>
      <c r="J198" s="292">
        <f>(J$197/J$196)*100</f>
        <v>99.98836126629422</v>
      </c>
      <c r="K198" s="292">
        <v>0</v>
      </c>
      <c r="L198" s="292">
        <v>0</v>
      </c>
      <c r="M198" s="292">
        <v>0</v>
      </c>
      <c r="N198" s="292">
        <v>0</v>
      </c>
      <c r="O198" s="292">
        <v>0</v>
      </c>
      <c r="P198" s="292">
        <v>0</v>
      </c>
    </row>
    <row r="199" spans="1:16" ht="12.75">
      <c r="A199" s="67" t="s">
        <v>772</v>
      </c>
      <c r="B199" s="56" t="s">
        <v>996</v>
      </c>
      <c r="C199" s="130"/>
      <c r="D199" s="130"/>
      <c r="E199" s="134"/>
      <c r="F199" s="130"/>
      <c r="G199" s="134"/>
      <c r="H199" s="130"/>
      <c r="I199" s="134"/>
      <c r="J199" s="130"/>
      <c r="K199" s="134"/>
      <c r="L199" s="130"/>
      <c r="M199" s="134"/>
      <c r="N199" s="130"/>
      <c r="O199" s="132"/>
      <c r="P199" s="339"/>
    </row>
    <row r="200" spans="1:16" ht="12.75">
      <c r="A200" s="194" t="s">
        <v>527</v>
      </c>
      <c r="B200" s="194"/>
      <c r="C200" s="101">
        <f>SUM(D200:P200)</f>
        <v>2500</v>
      </c>
      <c r="D200" s="101">
        <v>0</v>
      </c>
      <c r="E200" s="136">
        <v>0</v>
      </c>
      <c r="F200" s="101">
        <v>2500</v>
      </c>
      <c r="G200" s="136">
        <v>0</v>
      </c>
      <c r="H200" s="101">
        <v>0</v>
      </c>
      <c r="I200" s="136">
        <v>0</v>
      </c>
      <c r="J200" s="101">
        <v>0</v>
      </c>
      <c r="K200" s="136">
        <v>0</v>
      </c>
      <c r="L200" s="101">
        <v>0</v>
      </c>
      <c r="M200" s="136">
        <v>0</v>
      </c>
      <c r="N200" s="101">
        <v>0</v>
      </c>
      <c r="O200" s="125">
        <v>0</v>
      </c>
      <c r="P200" s="340"/>
    </row>
    <row r="201" spans="1:16" ht="12.75">
      <c r="A201" s="194" t="s">
        <v>967</v>
      </c>
      <c r="B201" s="194"/>
      <c r="C201" s="101">
        <f>SUM(D201:O201)</f>
        <v>2564</v>
      </c>
      <c r="D201" s="101"/>
      <c r="E201" s="136"/>
      <c r="F201" s="101">
        <v>2564</v>
      </c>
      <c r="G201" s="136"/>
      <c r="H201" s="101"/>
      <c r="I201" s="136"/>
      <c r="J201" s="101"/>
      <c r="K201" s="136"/>
      <c r="L201" s="101"/>
      <c r="M201" s="136"/>
      <c r="N201" s="101"/>
      <c r="O201" s="125"/>
      <c r="P201" s="340"/>
    </row>
    <row r="202" spans="1:16" ht="12.75">
      <c r="A202" s="194" t="s">
        <v>1009</v>
      </c>
      <c r="B202" s="194"/>
      <c r="C202" s="101">
        <f>SUM(D202:P202)</f>
        <v>2564</v>
      </c>
      <c r="D202" s="101">
        <v>0</v>
      </c>
      <c r="E202" s="136">
        <v>0</v>
      </c>
      <c r="F202" s="101">
        <v>2564</v>
      </c>
      <c r="G202" s="136">
        <v>0</v>
      </c>
      <c r="H202" s="101">
        <v>0</v>
      </c>
      <c r="I202" s="136">
        <v>0</v>
      </c>
      <c r="J202" s="101">
        <v>0</v>
      </c>
      <c r="K202" s="136">
        <v>0</v>
      </c>
      <c r="L202" s="101">
        <v>0</v>
      </c>
      <c r="M202" s="136">
        <v>0</v>
      </c>
      <c r="N202" s="101">
        <v>0</v>
      </c>
      <c r="O202" s="125">
        <v>0</v>
      </c>
      <c r="P202" s="378">
        <v>0</v>
      </c>
    </row>
    <row r="203" spans="1:16" ht="12.75">
      <c r="A203" s="195" t="s">
        <v>1010</v>
      </c>
      <c r="B203" s="195"/>
      <c r="C203" s="293">
        <f>(C$202/C$201)*100</f>
        <v>100</v>
      </c>
      <c r="D203" s="293">
        <v>0</v>
      </c>
      <c r="E203" s="293">
        <v>0</v>
      </c>
      <c r="F203" s="293">
        <f>(F$202/F$201)*100</f>
        <v>100</v>
      </c>
      <c r="G203" s="293">
        <v>0</v>
      </c>
      <c r="H203" s="293">
        <v>0</v>
      </c>
      <c r="I203" s="293">
        <v>0</v>
      </c>
      <c r="J203" s="293">
        <v>0</v>
      </c>
      <c r="K203" s="293">
        <v>0</v>
      </c>
      <c r="L203" s="293">
        <v>0</v>
      </c>
      <c r="M203" s="293">
        <v>0</v>
      </c>
      <c r="N203" s="293">
        <v>0</v>
      </c>
      <c r="O203" s="293">
        <v>0</v>
      </c>
      <c r="P203" s="293">
        <v>0</v>
      </c>
    </row>
    <row r="204" spans="1:16" ht="12.75">
      <c r="A204" s="70" t="s">
        <v>773</v>
      </c>
      <c r="B204" s="57" t="s">
        <v>998</v>
      </c>
      <c r="C204" s="101"/>
      <c r="D204" s="101"/>
      <c r="E204" s="136"/>
      <c r="F204" s="101"/>
      <c r="G204" s="136"/>
      <c r="H204" s="101"/>
      <c r="I204" s="136"/>
      <c r="J204" s="101"/>
      <c r="K204" s="136"/>
      <c r="L204" s="101"/>
      <c r="M204" s="136"/>
      <c r="N204" s="101"/>
      <c r="O204" s="125"/>
      <c r="P204" s="340"/>
    </row>
    <row r="205" spans="1:16" ht="12.75">
      <c r="A205" s="194" t="s">
        <v>527</v>
      </c>
      <c r="B205" s="194"/>
      <c r="C205" s="101">
        <v>0</v>
      </c>
      <c r="D205" s="101">
        <v>0</v>
      </c>
      <c r="E205" s="136">
        <v>0</v>
      </c>
      <c r="F205" s="101">
        <v>0</v>
      </c>
      <c r="G205" s="136">
        <v>0</v>
      </c>
      <c r="H205" s="101">
        <v>0</v>
      </c>
      <c r="I205" s="136">
        <v>0</v>
      </c>
      <c r="J205" s="101">
        <v>0</v>
      </c>
      <c r="K205" s="136">
        <v>0</v>
      </c>
      <c r="L205" s="101">
        <v>0</v>
      </c>
      <c r="M205" s="136">
        <v>0</v>
      </c>
      <c r="N205" s="101">
        <v>0</v>
      </c>
      <c r="O205" s="125">
        <v>0</v>
      </c>
      <c r="P205" s="340"/>
    </row>
    <row r="206" spans="1:16" ht="12.75">
      <c r="A206" s="194" t="s">
        <v>967</v>
      </c>
      <c r="B206" s="194"/>
      <c r="C206" s="101">
        <f>SUM(D206:O206)</f>
        <v>32</v>
      </c>
      <c r="D206" s="101"/>
      <c r="E206" s="136"/>
      <c r="F206" s="101">
        <v>32</v>
      </c>
      <c r="G206" s="136"/>
      <c r="H206" s="101"/>
      <c r="I206" s="136"/>
      <c r="J206" s="101"/>
      <c r="K206" s="136"/>
      <c r="L206" s="101"/>
      <c r="M206" s="136"/>
      <c r="N206" s="101"/>
      <c r="O206" s="125"/>
      <c r="P206" s="340"/>
    </row>
    <row r="207" spans="1:16" ht="12.75">
      <c r="A207" s="194" t="s">
        <v>1009</v>
      </c>
      <c r="B207" s="194"/>
      <c r="C207" s="101">
        <f>SUM(D207:P207)</f>
        <v>32</v>
      </c>
      <c r="D207" s="101">
        <v>0</v>
      </c>
      <c r="E207" s="136">
        <v>0</v>
      </c>
      <c r="F207" s="101">
        <v>32</v>
      </c>
      <c r="G207" s="136">
        <v>0</v>
      </c>
      <c r="H207" s="101">
        <v>0</v>
      </c>
      <c r="I207" s="136">
        <v>0</v>
      </c>
      <c r="J207" s="101">
        <v>0</v>
      </c>
      <c r="K207" s="136">
        <v>0</v>
      </c>
      <c r="L207" s="101">
        <v>0</v>
      </c>
      <c r="M207" s="136">
        <v>0</v>
      </c>
      <c r="N207" s="101">
        <v>0</v>
      </c>
      <c r="O207" s="125">
        <v>0</v>
      </c>
      <c r="P207" s="378">
        <v>0</v>
      </c>
    </row>
    <row r="208" spans="1:16" ht="12.75">
      <c r="A208" s="194" t="s">
        <v>1010</v>
      </c>
      <c r="B208" s="194"/>
      <c r="C208" s="292">
        <f>(C$207/C$206)*100</f>
        <v>100</v>
      </c>
      <c r="D208" s="292">
        <v>0</v>
      </c>
      <c r="E208" s="292">
        <v>0</v>
      </c>
      <c r="F208" s="292">
        <f>(F$207/F$206)*100</f>
        <v>100</v>
      </c>
      <c r="G208" s="292">
        <v>0</v>
      </c>
      <c r="H208" s="292">
        <v>0</v>
      </c>
      <c r="I208" s="292">
        <v>0</v>
      </c>
      <c r="J208" s="292">
        <v>0</v>
      </c>
      <c r="K208" s="292">
        <v>0</v>
      </c>
      <c r="L208" s="292">
        <v>0</v>
      </c>
      <c r="M208" s="292">
        <v>0</v>
      </c>
      <c r="N208" s="292">
        <v>0</v>
      </c>
      <c r="O208" s="292">
        <v>0</v>
      </c>
      <c r="P208" s="292">
        <v>0</v>
      </c>
    </row>
    <row r="209" spans="1:16" ht="12.75">
      <c r="A209" s="15" t="s">
        <v>774</v>
      </c>
      <c r="B209" s="12" t="s">
        <v>996</v>
      </c>
      <c r="C209" s="130"/>
      <c r="D209" s="130"/>
      <c r="E209" s="134"/>
      <c r="F209" s="130"/>
      <c r="G209" s="134"/>
      <c r="H209" s="130"/>
      <c r="I209" s="134"/>
      <c r="J209" s="130"/>
      <c r="K209" s="134"/>
      <c r="L209" s="130"/>
      <c r="M209" s="134"/>
      <c r="N209" s="130"/>
      <c r="O209" s="132"/>
      <c r="P209" s="339"/>
    </row>
    <row r="210" spans="1:16" ht="12.75">
      <c r="A210" s="194" t="s">
        <v>527</v>
      </c>
      <c r="B210" s="194"/>
      <c r="C210" s="101">
        <f>SUM(D210:P210)</f>
        <v>5728</v>
      </c>
      <c r="D210" s="101">
        <v>0</v>
      </c>
      <c r="E210" s="136">
        <v>0</v>
      </c>
      <c r="F210" s="101">
        <v>5538</v>
      </c>
      <c r="G210" s="136">
        <v>190</v>
      </c>
      <c r="H210" s="101">
        <v>0</v>
      </c>
      <c r="I210" s="136">
        <v>0</v>
      </c>
      <c r="J210" s="101">
        <v>0</v>
      </c>
      <c r="K210" s="136">
        <v>0</v>
      </c>
      <c r="L210" s="101">
        <v>0</v>
      </c>
      <c r="M210" s="136">
        <v>0</v>
      </c>
      <c r="N210" s="101">
        <v>0</v>
      </c>
      <c r="O210" s="125">
        <v>0</v>
      </c>
      <c r="P210" s="340"/>
    </row>
    <row r="211" spans="1:16" ht="12.75">
      <c r="A211" s="194" t="s">
        <v>967</v>
      </c>
      <c r="B211" s="194"/>
      <c r="C211" s="101">
        <f>SUM(D211:P211)</f>
        <v>2757</v>
      </c>
      <c r="D211" s="101">
        <v>0</v>
      </c>
      <c r="E211" s="136">
        <v>0</v>
      </c>
      <c r="F211" s="101">
        <v>2757</v>
      </c>
      <c r="G211" s="101">
        <v>0</v>
      </c>
      <c r="H211" s="101">
        <v>0</v>
      </c>
      <c r="I211" s="136">
        <v>0</v>
      </c>
      <c r="J211" s="101">
        <v>0</v>
      </c>
      <c r="K211" s="136">
        <v>0</v>
      </c>
      <c r="L211" s="101">
        <v>0</v>
      </c>
      <c r="M211" s="136">
        <v>0</v>
      </c>
      <c r="N211" s="101">
        <v>0</v>
      </c>
      <c r="O211" s="125">
        <v>0</v>
      </c>
      <c r="P211" s="340"/>
    </row>
    <row r="212" spans="1:16" ht="12.75">
      <c r="A212" s="194" t="s">
        <v>1009</v>
      </c>
      <c r="B212" s="194"/>
      <c r="C212" s="101">
        <f>SUM(D212:P212)</f>
        <v>2757</v>
      </c>
      <c r="D212" s="101">
        <v>0</v>
      </c>
      <c r="E212" s="136">
        <v>0</v>
      </c>
      <c r="F212" s="101">
        <v>2757</v>
      </c>
      <c r="G212" s="136">
        <v>0</v>
      </c>
      <c r="H212" s="101">
        <v>0</v>
      </c>
      <c r="I212" s="136">
        <v>0</v>
      </c>
      <c r="J212" s="101">
        <v>0</v>
      </c>
      <c r="K212" s="136">
        <v>0</v>
      </c>
      <c r="L212" s="101">
        <v>0</v>
      </c>
      <c r="M212" s="136">
        <v>0</v>
      </c>
      <c r="N212" s="101">
        <v>0</v>
      </c>
      <c r="O212" s="125">
        <v>0</v>
      </c>
      <c r="P212" s="378">
        <v>0</v>
      </c>
    </row>
    <row r="213" spans="1:16" ht="12.75">
      <c r="A213" s="195" t="s">
        <v>1010</v>
      </c>
      <c r="B213" s="195"/>
      <c r="C213" s="293">
        <f>(C$212/C$211)*100</f>
        <v>100</v>
      </c>
      <c r="D213" s="293">
        <v>0</v>
      </c>
      <c r="E213" s="293">
        <v>0</v>
      </c>
      <c r="F213" s="293">
        <f>(F$212/F$211)*100</f>
        <v>100</v>
      </c>
      <c r="G213" s="293">
        <v>0</v>
      </c>
      <c r="H213" s="293">
        <v>0</v>
      </c>
      <c r="I213" s="293">
        <v>0</v>
      </c>
      <c r="J213" s="293">
        <v>0</v>
      </c>
      <c r="K213" s="293">
        <v>0</v>
      </c>
      <c r="L213" s="293">
        <v>0</v>
      </c>
      <c r="M213" s="293">
        <v>0</v>
      </c>
      <c r="N213" s="293">
        <v>0</v>
      </c>
      <c r="O213" s="293">
        <v>0</v>
      </c>
      <c r="P213" s="293">
        <v>0</v>
      </c>
    </row>
    <row r="214" spans="1:16" ht="12.75">
      <c r="A214" s="28" t="s">
        <v>775</v>
      </c>
      <c r="B214" s="13" t="s">
        <v>998</v>
      </c>
      <c r="C214" s="101"/>
      <c r="D214" s="101"/>
      <c r="E214" s="136"/>
      <c r="F214" s="101"/>
      <c r="G214" s="136"/>
      <c r="H214" s="101"/>
      <c r="I214" s="136"/>
      <c r="J214" s="101"/>
      <c r="K214" s="136"/>
      <c r="L214" s="101"/>
      <c r="M214" s="136"/>
      <c r="N214" s="101"/>
      <c r="O214" s="125"/>
      <c r="P214" s="340"/>
    </row>
    <row r="215" spans="1:16" ht="12.75">
      <c r="A215" s="194" t="s">
        <v>527</v>
      </c>
      <c r="B215" s="194"/>
      <c r="C215" s="101">
        <f>SUM(D215:P215)</f>
        <v>320</v>
      </c>
      <c r="D215" s="101">
        <v>0</v>
      </c>
      <c r="E215" s="136">
        <v>0</v>
      </c>
      <c r="F215" s="101">
        <v>320</v>
      </c>
      <c r="G215" s="136"/>
      <c r="H215" s="101">
        <v>0</v>
      </c>
      <c r="I215" s="136">
        <v>0</v>
      </c>
      <c r="J215" s="101">
        <v>0</v>
      </c>
      <c r="K215" s="136">
        <v>0</v>
      </c>
      <c r="L215" s="101">
        <v>0</v>
      </c>
      <c r="M215" s="136">
        <v>0</v>
      </c>
      <c r="N215" s="101">
        <v>0</v>
      </c>
      <c r="O215" s="125">
        <v>0</v>
      </c>
      <c r="P215" s="340"/>
    </row>
    <row r="216" spans="1:16" ht="12.75">
      <c r="A216" s="194" t="s">
        <v>967</v>
      </c>
      <c r="B216" s="194"/>
      <c r="C216" s="101">
        <f>SUM(D216:O216)</f>
        <v>393</v>
      </c>
      <c r="D216" s="101">
        <v>0</v>
      </c>
      <c r="E216" s="136">
        <v>0</v>
      </c>
      <c r="F216" s="101">
        <v>393</v>
      </c>
      <c r="G216" s="136">
        <v>0</v>
      </c>
      <c r="H216" s="101">
        <v>0</v>
      </c>
      <c r="I216" s="136">
        <v>0</v>
      </c>
      <c r="J216" s="101">
        <v>0</v>
      </c>
      <c r="K216" s="136">
        <v>0</v>
      </c>
      <c r="L216" s="101">
        <v>0</v>
      </c>
      <c r="M216" s="136">
        <v>0</v>
      </c>
      <c r="N216" s="101">
        <v>0</v>
      </c>
      <c r="O216" s="125">
        <v>0</v>
      </c>
      <c r="P216" s="340"/>
    </row>
    <row r="217" spans="1:16" ht="12.75">
      <c r="A217" s="194" t="s">
        <v>1009</v>
      </c>
      <c r="B217" s="194"/>
      <c r="C217" s="101">
        <f>SUM(D217:P217)</f>
        <v>393</v>
      </c>
      <c r="D217" s="101">
        <v>0</v>
      </c>
      <c r="E217" s="136">
        <v>0</v>
      </c>
      <c r="F217" s="101">
        <v>393</v>
      </c>
      <c r="G217" s="136">
        <v>0</v>
      </c>
      <c r="H217" s="101">
        <v>0</v>
      </c>
      <c r="I217" s="136">
        <v>0</v>
      </c>
      <c r="J217" s="101">
        <v>0</v>
      </c>
      <c r="K217" s="136">
        <v>0</v>
      </c>
      <c r="L217" s="101">
        <v>0</v>
      </c>
      <c r="M217" s="136">
        <v>0</v>
      </c>
      <c r="N217" s="101">
        <v>0</v>
      </c>
      <c r="O217" s="125">
        <v>0</v>
      </c>
      <c r="P217" s="378">
        <v>0</v>
      </c>
    </row>
    <row r="218" spans="1:16" ht="12.75">
      <c r="A218" s="194" t="s">
        <v>1010</v>
      </c>
      <c r="B218" s="194"/>
      <c r="C218" s="292">
        <f>(C$217/C$216)*100</f>
        <v>100</v>
      </c>
      <c r="D218" s="292">
        <v>0</v>
      </c>
      <c r="E218" s="292">
        <v>0</v>
      </c>
      <c r="F218" s="292">
        <f>(F$217/F$216)*100</f>
        <v>100</v>
      </c>
      <c r="G218" s="292">
        <v>0</v>
      </c>
      <c r="H218" s="292">
        <v>0</v>
      </c>
      <c r="I218" s="292">
        <v>0</v>
      </c>
      <c r="J218" s="292">
        <v>0</v>
      </c>
      <c r="K218" s="292">
        <v>0</v>
      </c>
      <c r="L218" s="292">
        <v>0</v>
      </c>
      <c r="M218" s="292">
        <v>0</v>
      </c>
      <c r="N218" s="292">
        <v>0</v>
      </c>
      <c r="O218" s="292">
        <v>0</v>
      </c>
      <c r="P218" s="292">
        <v>0</v>
      </c>
    </row>
    <row r="219" spans="1:16" ht="12.75">
      <c r="A219" s="67" t="s">
        <v>776</v>
      </c>
      <c r="B219" s="56" t="s">
        <v>996</v>
      </c>
      <c r="C219" s="130"/>
      <c r="D219" s="130"/>
      <c r="E219" s="134"/>
      <c r="F219" s="130"/>
      <c r="G219" s="134"/>
      <c r="H219" s="130"/>
      <c r="I219" s="134"/>
      <c r="J219" s="130"/>
      <c r="K219" s="134"/>
      <c r="L219" s="130"/>
      <c r="M219" s="134"/>
      <c r="N219" s="130"/>
      <c r="O219" s="132"/>
      <c r="P219" s="339"/>
    </row>
    <row r="220" spans="1:16" ht="12.75">
      <c r="A220" s="194" t="s">
        <v>527</v>
      </c>
      <c r="B220" s="194"/>
      <c r="C220" s="101">
        <f>SUM(D220:P220)</f>
        <v>2976</v>
      </c>
      <c r="D220" s="101">
        <v>0</v>
      </c>
      <c r="E220" s="136">
        <v>0</v>
      </c>
      <c r="F220" s="101">
        <v>2976</v>
      </c>
      <c r="G220" s="136">
        <v>0</v>
      </c>
      <c r="H220" s="101">
        <v>0</v>
      </c>
      <c r="I220" s="136">
        <v>0</v>
      </c>
      <c r="J220" s="101">
        <v>0</v>
      </c>
      <c r="K220" s="136">
        <v>0</v>
      </c>
      <c r="L220" s="101">
        <v>0</v>
      </c>
      <c r="M220" s="136">
        <v>0</v>
      </c>
      <c r="N220" s="101">
        <v>0</v>
      </c>
      <c r="O220" s="125">
        <v>0</v>
      </c>
      <c r="P220" s="340"/>
    </row>
    <row r="221" spans="1:16" ht="12.75">
      <c r="A221" s="194" t="s">
        <v>967</v>
      </c>
      <c r="B221" s="194"/>
      <c r="C221" s="101">
        <f>SUM(D221:O221)</f>
        <v>1785</v>
      </c>
      <c r="D221" s="101"/>
      <c r="E221" s="136"/>
      <c r="F221" s="101">
        <v>1785</v>
      </c>
      <c r="G221" s="136"/>
      <c r="H221" s="101"/>
      <c r="I221" s="136"/>
      <c r="J221" s="101"/>
      <c r="K221" s="136"/>
      <c r="L221" s="101"/>
      <c r="M221" s="136"/>
      <c r="N221" s="101"/>
      <c r="O221" s="125"/>
      <c r="P221" s="340"/>
    </row>
    <row r="222" spans="1:16" ht="12.75">
      <c r="A222" s="194" t="s">
        <v>1009</v>
      </c>
      <c r="B222" s="194"/>
      <c r="C222" s="101">
        <f>SUM(D222:P222)</f>
        <v>1785</v>
      </c>
      <c r="D222" s="101">
        <v>0</v>
      </c>
      <c r="E222" s="136">
        <v>0</v>
      </c>
      <c r="F222" s="101">
        <v>1785</v>
      </c>
      <c r="G222" s="136">
        <v>0</v>
      </c>
      <c r="H222" s="101">
        <v>0</v>
      </c>
      <c r="I222" s="136">
        <v>0</v>
      </c>
      <c r="J222" s="101">
        <v>0</v>
      </c>
      <c r="K222" s="136">
        <v>0</v>
      </c>
      <c r="L222" s="101">
        <v>0</v>
      </c>
      <c r="M222" s="136">
        <v>0</v>
      </c>
      <c r="N222" s="101">
        <v>0</v>
      </c>
      <c r="O222" s="125">
        <v>0</v>
      </c>
      <c r="P222" s="378">
        <v>0</v>
      </c>
    </row>
    <row r="223" spans="1:16" ht="12.75">
      <c r="A223" s="195" t="s">
        <v>1010</v>
      </c>
      <c r="B223" s="195"/>
      <c r="C223" s="293">
        <f>(C$222/C$221)*100</f>
        <v>100</v>
      </c>
      <c r="D223" s="293">
        <v>0</v>
      </c>
      <c r="E223" s="293">
        <v>0</v>
      </c>
      <c r="F223" s="293">
        <f>(F$222/F$221)*100</f>
        <v>100</v>
      </c>
      <c r="G223" s="293">
        <v>0</v>
      </c>
      <c r="H223" s="293">
        <v>0</v>
      </c>
      <c r="I223" s="293">
        <v>0</v>
      </c>
      <c r="J223" s="293">
        <v>0</v>
      </c>
      <c r="K223" s="293">
        <v>0</v>
      </c>
      <c r="L223" s="293">
        <v>0</v>
      </c>
      <c r="M223" s="293">
        <v>0</v>
      </c>
      <c r="N223" s="293">
        <v>0</v>
      </c>
      <c r="O223" s="293">
        <v>0</v>
      </c>
      <c r="P223" s="293">
        <v>0</v>
      </c>
    </row>
    <row r="224" spans="1:16" ht="12.75">
      <c r="A224" s="70" t="s">
        <v>941</v>
      </c>
      <c r="B224" s="57" t="s">
        <v>996</v>
      </c>
      <c r="C224" s="101"/>
      <c r="D224" s="101"/>
      <c r="E224" s="136"/>
      <c r="F224" s="101"/>
      <c r="G224" s="136"/>
      <c r="H224" s="101"/>
      <c r="I224" s="136"/>
      <c r="J224" s="101"/>
      <c r="K224" s="136"/>
      <c r="L224" s="101"/>
      <c r="M224" s="136"/>
      <c r="N224" s="101"/>
      <c r="O224" s="125"/>
      <c r="P224" s="340"/>
    </row>
    <row r="225" spans="1:16" ht="12.75">
      <c r="A225" s="194" t="s">
        <v>527</v>
      </c>
      <c r="B225" s="194"/>
      <c r="C225" s="101">
        <f>SUM(D225:O225)</f>
        <v>0</v>
      </c>
      <c r="D225" s="101">
        <v>0</v>
      </c>
      <c r="E225" s="136">
        <v>0</v>
      </c>
      <c r="F225" s="101">
        <v>0</v>
      </c>
      <c r="G225" s="136">
        <v>0</v>
      </c>
      <c r="H225" s="101">
        <v>0</v>
      </c>
      <c r="I225" s="136">
        <v>0</v>
      </c>
      <c r="J225" s="101">
        <v>0</v>
      </c>
      <c r="K225" s="136">
        <v>0</v>
      </c>
      <c r="L225" s="101">
        <v>0</v>
      </c>
      <c r="M225" s="136">
        <v>0</v>
      </c>
      <c r="N225" s="101">
        <v>0</v>
      </c>
      <c r="O225" s="125">
        <v>0</v>
      </c>
      <c r="P225" s="340"/>
    </row>
    <row r="226" spans="1:16" ht="12.75">
      <c r="A226" s="194" t="s">
        <v>967</v>
      </c>
      <c r="B226" s="194"/>
      <c r="C226" s="101">
        <f>SUM(D226:O226)</f>
        <v>1494</v>
      </c>
      <c r="D226" s="101">
        <v>0</v>
      </c>
      <c r="E226" s="101">
        <v>0</v>
      </c>
      <c r="F226" s="101">
        <v>1137</v>
      </c>
      <c r="G226" s="101">
        <v>0</v>
      </c>
      <c r="H226" s="101">
        <v>357</v>
      </c>
      <c r="I226" s="101">
        <v>0</v>
      </c>
      <c r="J226" s="101">
        <v>0</v>
      </c>
      <c r="K226" s="101">
        <v>0</v>
      </c>
      <c r="L226" s="101">
        <v>0</v>
      </c>
      <c r="M226" s="101">
        <v>0</v>
      </c>
      <c r="N226" s="101">
        <v>0</v>
      </c>
      <c r="O226" s="101">
        <v>0</v>
      </c>
      <c r="P226" s="340"/>
    </row>
    <row r="227" spans="1:16" ht="12.75">
      <c r="A227" s="194" t="s">
        <v>1009</v>
      </c>
      <c r="B227" s="194"/>
      <c r="C227" s="101">
        <f>SUM(D227:P227)</f>
        <v>1138</v>
      </c>
      <c r="D227" s="101">
        <v>0</v>
      </c>
      <c r="E227" s="136">
        <v>0</v>
      </c>
      <c r="F227" s="101">
        <v>1138</v>
      </c>
      <c r="G227" s="136">
        <v>0</v>
      </c>
      <c r="H227" s="101">
        <v>0</v>
      </c>
      <c r="I227" s="136">
        <v>0</v>
      </c>
      <c r="J227" s="101">
        <v>0</v>
      </c>
      <c r="K227" s="136">
        <v>0</v>
      </c>
      <c r="L227" s="101">
        <v>0</v>
      </c>
      <c r="M227" s="136">
        <v>0</v>
      </c>
      <c r="N227" s="101">
        <v>0</v>
      </c>
      <c r="O227" s="125">
        <v>0</v>
      </c>
      <c r="P227" s="378">
        <v>0</v>
      </c>
    </row>
    <row r="228" spans="1:16" ht="12.75">
      <c r="A228" s="194" t="s">
        <v>1010</v>
      </c>
      <c r="B228" s="194"/>
      <c r="C228" s="292">
        <f>(C$227/C$226)*100</f>
        <v>76.17135207496653</v>
      </c>
      <c r="D228" s="292">
        <v>0</v>
      </c>
      <c r="E228" s="292">
        <v>0</v>
      </c>
      <c r="F228" s="292">
        <f>(F$227/F$226)*100</f>
        <v>100.08795074758135</v>
      </c>
      <c r="G228" s="292">
        <v>0</v>
      </c>
      <c r="H228" s="292">
        <f>(H$227/H$226)*100</f>
        <v>0</v>
      </c>
      <c r="I228" s="292">
        <v>0</v>
      </c>
      <c r="J228" s="292">
        <v>0</v>
      </c>
      <c r="K228" s="292">
        <v>0</v>
      </c>
      <c r="L228" s="292">
        <v>0</v>
      </c>
      <c r="M228" s="292">
        <v>0</v>
      </c>
      <c r="N228" s="292">
        <v>0</v>
      </c>
      <c r="O228" s="292">
        <v>0</v>
      </c>
      <c r="P228" s="292">
        <v>0</v>
      </c>
    </row>
    <row r="229" spans="1:16" ht="12.75">
      <c r="A229" s="67" t="s">
        <v>973</v>
      </c>
      <c r="B229" s="56" t="s">
        <v>996</v>
      </c>
      <c r="C229" s="130"/>
      <c r="D229" s="130"/>
      <c r="E229" s="134"/>
      <c r="F229" s="130"/>
      <c r="G229" s="134"/>
      <c r="H229" s="130"/>
      <c r="I229" s="134"/>
      <c r="J229" s="130"/>
      <c r="K229" s="134"/>
      <c r="L229" s="130"/>
      <c r="M229" s="134"/>
      <c r="N229" s="130"/>
      <c r="O229" s="132"/>
      <c r="P229" s="339"/>
    </row>
    <row r="230" spans="1:16" ht="12.75">
      <c r="A230" s="194" t="s">
        <v>527</v>
      </c>
      <c r="B230" s="194"/>
      <c r="C230" s="101">
        <f>SUM(D230:P230)</f>
        <v>0</v>
      </c>
      <c r="D230" s="101">
        <v>0</v>
      </c>
      <c r="E230" s="136">
        <v>0</v>
      </c>
      <c r="F230" s="101">
        <v>0</v>
      </c>
      <c r="G230" s="136">
        <v>0</v>
      </c>
      <c r="H230" s="101">
        <v>0</v>
      </c>
      <c r="I230" s="136">
        <v>0</v>
      </c>
      <c r="J230" s="101">
        <v>0</v>
      </c>
      <c r="K230" s="136">
        <v>0</v>
      </c>
      <c r="L230" s="101">
        <v>0</v>
      </c>
      <c r="M230" s="136">
        <v>0</v>
      </c>
      <c r="N230" s="101">
        <v>0</v>
      </c>
      <c r="O230" s="125">
        <v>0</v>
      </c>
      <c r="P230" s="340"/>
    </row>
    <row r="231" spans="1:16" ht="12.75">
      <c r="A231" s="194" t="s">
        <v>967</v>
      </c>
      <c r="B231" s="194"/>
      <c r="C231" s="101">
        <f>SUM(D231:O231)</f>
        <v>3577</v>
      </c>
      <c r="D231" s="101">
        <v>3149</v>
      </c>
      <c r="E231" s="136">
        <v>428</v>
      </c>
      <c r="F231" s="101">
        <v>0</v>
      </c>
      <c r="G231" s="136"/>
      <c r="H231" s="101"/>
      <c r="I231" s="136"/>
      <c r="J231" s="101"/>
      <c r="K231" s="136"/>
      <c r="L231" s="101"/>
      <c r="M231" s="136"/>
      <c r="N231" s="101"/>
      <c r="O231" s="125"/>
      <c r="P231" s="340"/>
    </row>
    <row r="232" spans="1:16" ht="12.75">
      <c r="A232" s="194" t="s">
        <v>1009</v>
      </c>
      <c r="B232" s="194"/>
      <c r="C232" s="101">
        <f>SUM(D232:P232)</f>
        <v>3577</v>
      </c>
      <c r="D232" s="101">
        <v>3149</v>
      </c>
      <c r="E232" s="136">
        <v>428</v>
      </c>
      <c r="F232" s="101">
        <v>0</v>
      </c>
      <c r="G232" s="136">
        <v>0</v>
      </c>
      <c r="H232" s="101">
        <v>0</v>
      </c>
      <c r="I232" s="136">
        <v>0</v>
      </c>
      <c r="J232" s="101">
        <v>0</v>
      </c>
      <c r="K232" s="136">
        <v>0</v>
      </c>
      <c r="L232" s="101">
        <v>0</v>
      </c>
      <c r="M232" s="136">
        <v>0</v>
      </c>
      <c r="N232" s="101">
        <v>0</v>
      </c>
      <c r="O232" s="125">
        <v>0</v>
      </c>
      <c r="P232" s="378">
        <v>0</v>
      </c>
    </row>
    <row r="233" spans="1:16" ht="12.75">
      <c r="A233" s="195" t="s">
        <v>1010</v>
      </c>
      <c r="B233" s="195"/>
      <c r="C233" s="293">
        <f>(C$232/C$231)*100</f>
        <v>100</v>
      </c>
      <c r="D233" s="293">
        <f>(D$232/D$231)*100</f>
        <v>100</v>
      </c>
      <c r="E233" s="293">
        <f>(E$232/E$231)*100</f>
        <v>100</v>
      </c>
      <c r="F233" s="293">
        <v>0</v>
      </c>
      <c r="G233" s="293">
        <v>0</v>
      </c>
      <c r="H233" s="293">
        <v>0</v>
      </c>
      <c r="I233" s="293">
        <v>0</v>
      </c>
      <c r="J233" s="293">
        <v>0</v>
      </c>
      <c r="K233" s="293">
        <v>0</v>
      </c>
      <c r="L233" s="293">
        <v>0</v>
      </c>
      <c r="M233" s="293">
        <v>0</v>
      </c>
      <c r="N233" s="293">
        <v>0</v>
      </c>
      <c r="O233" s="293">
        <v>0</v>
      </c>
      <c r="P233" s="293">
        <v>0</v>
      </c>
    </row>
    <row r="234" spans="1:16" ht="12.75">
      <c r="A234" s="70" t="s">
        <v>991</v>
      </c>
      <c r="B234" s="57"/>
      <c r="C234" s="101"/>
      <c r="D234" s="101"/>
      <c r="E234" s="136"/>
      <c r="F234" s="101"/>
      <c r="G234" s="136"/>
      <c r="H234" s="101"/>
      <c r="I234" s="136"/>
      <c r="J234" s="101"/>
      <c r="K234" s="136"/>
      <c r="L234" s="101"/>
      <c r="M234" s="136"/>
      <c r="N234" s="101"/>
      <c r="O234" s="125"/>
      <c r="P234" s="340"/>
    </row>
    <row r="235" spans="1:21" ht="12.75">
      <c r="A235" s="194" t="s">
        <v>527</v>
      </c>
      <c r="B235" s="194"/>
      <c r="C235" s="101">
        <f>SUM(D235:P235)</f>
        <v>85380</v>
      </c>
      <c r="D235" s="101">
        <v>0</v>
      </c>
      <c r="E235" s="136">
        <v>0</v>
      </c>
      <c r="F235" s="101">
        <v>0</v>
      </c>
      <c r="G235" s="136">
        <v>0</v>
      </c>
      <c r="H235" s="101">
        <v>0</v>
      </c>
      <c r="I235" s="136">
        <v>0</v>
      </c>
      <c r="J235" s="101">
        <v>0</v>
      </c>
      <c r="K235" s="136">
        <v>0</v>
      </c>
      <c r="L235" s="101">
        <v>0</v>
      </c>
      <c r="M235" s="136">
        <v>0</v>
      </c>
      <c r="N235" s="101">
        <v>0</v>
      </c>
      <c r="O235" s="125">
        <v>85380</v>
      </c>
      <c r="P235" s="340"/>
      <c r="U235" s="79"/>
    </row>
    <row r="236" spans="1:17" ht="12.75">
      <c r="A236" s="194" t="s">
        <v>967</v>
      </c>
      <c r="B236" s="194"/>
      <c r="C236" s="101">
        <f>SUM(D236:P236)</f>
        <v>0</v>
      </c>
      <c r="D236" s="101"/>
      <c r="E236" s="136"/>
      <c r="F236" s="101"/>
      <c r="G236" s="136"/>
      <c r="H236" s="101"/>
      <c r="I236" s="136"/>
      <c r="J236" s="101"/>
      <c r="K236" s="136"/>
      <c r="L236" s="101"/>
      <c r="M236" s="136"/>
      <c r="N236" s="101"/>
      <c r="O236" s="125"/>
      <c r="P236" s="340"/>
      <c r="Q236" s="155"/>
    </row>
    <row r="237" spans="1:17" ht="12.75">
      <c r="A237" s="194" t="s">
        <v>1009</v>
      </c>
      <c r="B237" s="194"/>
      <c r="C237" s="101">
        <f>SUM(D237:P237)</f>
        <v>0</v>
      </c>
      <c r="D237" s="101">
        <v>0</v>
      </c>
      <c r="E237" s="136">
        <v>0</v>
      </c>
      <c r="F237" s="101">
        <v>0</v>
      </c>
      <c r="G237" s="136">
        <v>0</v>
      </c>
      <c r="H237" s="101">
        <v>0</v>
      </c>
      <c r="I237" s="136">
        <v>0</v>
      </c>
      <c r="J237" s="101">
        <v>0</v>
      </c>
      <c r="K237" s="136">
        <v>0</v>
      </c>
      <c r="L237" s="101">
        <v>0</v>
      </c>
      <c r="M237" s="136">
        <v>0</v>
      </c>
      <c r="N237" s="101">
        <v>0</v>
      </c>
      <c r="O237" s="125">
        <v>0</v>
      </c>
      <c r="P237" s="378">
        <v>0</v>
      </c>
      <c r="Q237" s="155"/>
    </row>
    <row r="238" spans="1:17" ht="12.75">
      <c r="A238" s="194" t="s">
        <v>1010</v>
      </c>
      <c r="B238" s="194"/>
      <c r="C238" s="292">
        <v>0</v>
      </c>
      <c r="D238" s="292">
        <v>0</v>
      </c>
      <c r="E238" s="292">
        <v>0</v>
      </c>
      <c r="F238" s="292">
        <v>0</v>
      </c>
      <c r="G238" s="292">
        <v>0</v>
      </c>
      <c r="H238" s="292">
        <v>0</v>
      </c>
      <c r="I238" s="292">
        <v>0</v>
      </c>
      <c r="J238" s="292">
        <v>0</v>
      </c>
      <c r="K238" s="292">
        <v>0</v>
      </c>
      <c r="L238" s="292">
        <v>0</v>
      </c>
      <c r="M238" s="292">
        <v>0</v>
      </c>
      <c r="N238" s="292">
        <v>0</v>
      </c>
      <c r="O238" s="292">
        <v>0</v>
      </c>
      <c r="P238" s="292">
        <v>0</v>
      </c>
      <c r="Q238" s="155"/>
    </row>
    <row r="239" spans="1:17" ht="12.75">
      <c r="A239" s="67" t="s">
        <v>992</v>
      </c>
      <c r="B239" s="56"/>
      <c r="C239" s="130"/>
      <c r="D239" s="130"/>
      <c r="E239" s="134"/>
      <c r="F239" s="130"/>
      <c r="G239" s="134"/>
      <c r="H239" s="130"/>
      <c r="I239" s="134"/>
      <c r="J239" s="130"/>
      <c r="K239" s="134"/>
      <c r="L239" s="130"/>
      <c r="M239" s="134"/>
      <c r="N239" s="130"/>
      <c r="O239" s="132"/>
      <c r="P239" s="339"/>
      <c r="Q239" s="155"/>
    </row>
    <row r="240" spans="1:16" ht="12.75">
      <c r="A240" s="194" t="s">
        <v>527</v>
      </c>
      <c r="B240" s="262" t="s">
        <v>996</v>
      </c>
      <c r="C240" s="101">
        <f>SUM(D240:P240)</f>
        <v>0</v>
      </c>
      <c r="D240" s="101">
        <v>0</v>
      </c>
      <c r="E240" s="136">
        <v>0</v>
      </c>
      <c r="F240" s="101">
        <v>0</v>
      </c>
      <c r="G240" s="136">
        <v>0</v>
      </c>
      <c r="H240" s="101">
        <v>0</v>
      </c>
      <c r="I240" s="136">
        <v>0</v>
      </c>
      <c r="J240" s="101">
        <v>0</v>
      </c>
      <c r="K240" s="136">
        <v>0</v>
      </c>
      <c r="L240" s="101">
        <v>0</v>
      </c>
      <c r="M240" s="136">
        <v>0</v>
      </c>
      <c r="N240" s="101">
        <v>0</v>
      </c>
      <c r="O240" s="101">
        <f>SUM(P240:AB240)</f>
        <v>0</v>
      </c>
      <c r="P240" s="340"/>
    </row>
    <row r="241" spans="1:16" ht="12.75">
      <c r="A241" s="194" t="s">
        <v>967</v>
      </c>
      <c r="B241" s="194"/>
      <c r="C241" s="101">
        <f>SUM(D241:O241)</f>
        <v>9387</v>
      </c>
      <c r="D241" s="101">
        <v>0</v>
      </c>
      <c r="E241" s="101">
        <v>0</v>
      </c>
      <c r="F241" s="101">
        <v>0</v>
      </c>
      <c r="G241" s="101">
        <v>0</v>
      </c>
      <c r="H241" s="101">
        <v>0</v>
      </c>
      <c r="I241" s="101">
        <v>0</v>
      </c>
      <c r="J241" s="101">
        <v>0</v>
      </c>
      <c r="K241" s="101">
        <v>0</v>
      </c>
      <c r="L241" s="101">
        <v>0</v>
      </c>
      <c r="M241" s="101">
        <v>0</v>
      </c>
      <c r="N241" s="101">
        <v>0</v>
      </c>
      <c r="O241" s="101">
        <v>9387</v>
      </c>
      <c r="P241" s="340"/>
    </row>
    <row r="242" spans="1:16" ht="12.75">
      <c r="A242" s="194" t="s">
        <v>1009</v>
      </c>
      <c r="B242" s="194"/>
      <c r="C242" s="101">
        <f>SUM(D242:P242)</f>
        <v>0</v>
      </c>
      <c r="D242" s="101">
        <v>0</v>
      </c>
      <c r="E242" s="136">
        <v>0</v>
      </c>
      <c r="F242" s="101">
        <v>0</v>
      </c>
      <c r="G242" s="136">
        <v>0</v>
      </c>
      <c r="H242" s="101">
        <v>0</v>
      </c>
      <c r="I242" s="136">
        <v>0</v>
      </c>
      <c r="J242" s="101">
        <v>0</v>
      </c>
      <c r="K242" s="136">
        <v>0</v>
      </c>
      <c r="L242" s="101">
        <v>0</v>
      </c>
      <c r="M242" s="136">
        <v>0</v>
      </c>
      <c r="N242" s="101">
        <v>0</v>
      </c>
      <c r="O242" s="125">
        <v>0</v>
      </c>
      <c r="P242" s="378">
        <v>0</v>
      </c>
    </row>
    <row r="243" spans="1:16" ht="12.75">
      <c r="A243" s="195" t="s">
        <v>1010</v>
      </c>
      <c r="B243" s="195"/>
      <c r="C243" s="293">
        <f>(C$242/C$241)*100</f>
        <v>0</v>
      </c>
      <c r="D243" s="293">
        <v>0</v>
      </c>
      <c r="E243" s="293">
        <v>0</v>
      </c>
      <c r="F243" s="293">
        <v>0</v>
      </c>
      <c r="G243" s="293">
        <v>0</v>
      </c>
      <c r="H243" s="293">
        <v>0</v>
      </c>
      <c r="I243" s="293">
        <v>0</v>
      </c>
      <c r="J243" s="293">
        <v>0</v>
      </c>
      <c r="K243" s="293">
        <v>0</v>
      </c>
      <c r="L243" s="293">
        <v>0</v>
      </c>
      <c r="M243" s="293">
        <v>0</v>
      </c>
      <c r="N243" s="293">
        <v>0</v>
      </c>
      <c r="O243" s="293">
        <v>0</v>
      </c>
      <c r="P243" s="293">
        <v>0</v>
      </c>
    </row>
    <row r="244" spans="1:16" ht="12.75">
      <c r="A244" s="15" t="s">
        <v>514</v>
      </c>
      <c r="B244" s="39"/>
      <c r="C244" s="143"/>
      <c r="D244" s="313"/>
      <c r="E244" s="143"/>
      <c r="F244" s="313"/>
      <c r="G244" s="143"/>
      <c r="H244" s="313"/>
      <c r="I244" s="143"/>
      <c r="J244" s="313"/>
      <c r="K244" s="143"/>
      <c r="L244" s="313"/>
      <c r="M244" s="143"/>
      <c r="N244" s="313"/>
      <c r="O244" s="143"/>
      <c r="P244" s="339"/>
    </row>
    <row r="245" spans="1:22" ht="12.75">
      <c r="A245" s="194" t="s">
        <v>527</v>
      </c>
      <c r="B245" s="273"/>
      <c r="C245" s="338">
        <f>SUM(D245:O245)</f>
        <v>1408135</v>
      </c>
      <c r="D245" s="407">
        <f aca="true" t="shared" si="1" ref="D245:O245">SUM(D165,D170,D175,D180,D185,D190,D195,D200,D205,D210,D215,D220,D235,D240,D269)</f>
        <v>2200</v>
      </c>
      <c r="E245" s="338">
        <f t="shared" si="1"/>
        <v>638</v>
      </c>
      <c r="F245" s="407">
        <f t="shared" si="1"/>
        <v>428829</v>
      </c>
      <c r="G245" s="338">
        <f t="shared" si="1"/>
        <v>113998</v>
      </c>
      <c r="H245" s="407">
        <f t="shared" si="1"/>
        <v>11439</v>
      </c>
      <c r="I245" s="338">
        <f t="shared" si="1"/>
        <v>11550</v>
      </c>
      <c r="J245" s="407">
        <f t="shared" si="1"/>
        <v>22599</v>
      </c>
      <c r="K245" s="338">
        <f t="shared" si="1"/>
        <v>69195</v>
      </c>
      <c r="L245" s="407">
        <f t="shared" si="1"/>
        <v>1200</v>
      </c>
      <c r="M245" s="338">
        <f t="shared" si="1"/>
        <v>440000</v>
      </c>
      <c r="N245" s="407">
        <f t="shared" si="1"/>
        <v>221107</v>
      </c>
      <c r="O245" s="338">
        <f t="shared" si="1"/>
        <v>85380</v>
      </c>
      <c r="P245" s="340"/>
      <c r="V245" s="79"/>
    </row>
    <row r="246" spans="1:22" ht="12.75">
      <c r="A246" s="194" t="s">
        <v>967</v>
      </c>
      <c r="B246" s="273"/>
      <c r="C246" s="409">
        <f>SUM(D246:O246)</f>
        <v>1256578</v>
      </c>
      <c r="D246" s="407">
        <f aca="true" t="shared" si="2" ref="D246:O246">D$270+D$166+D$171+D$176+D$181+D$186+D$191+D$196+D$201+D$206+D$211+D$216+D$221+D$226+D$231+D$236+D$241</f>
        <v>23004</v>
      </c>
      <c r="E246" s="338">
        <f t="shared" si="2"/>
        <v>4729</v>
      </c>
      <c r="F246" s="410">
        <v>435329</v>
      </c>
      <c r="G246" s="338">
        <f t="shared" si="2"/>
        <v>113464</v>
      </c>
      <c r="H246" s="407">
        <f t="shared" si="2"/>
        <v>74874</v>
      </c>
      <c r="I246" s="338">
        <f t="shared" si="2"/>
        <v>19051</v>
      </c>
      <c r="J246" s="407">
        <f t="shared" si="2"/>
        <v>22577</v>
      </c>
      <c r="K246" s="338">
        <f t="shared" si="2"/>
        <v>26058</v>
      </c>
      <c r="L246" s="407">
        <f t="shared" si="2"/>
        <v>1100</v>
      </c>
      <c r="M246" s="338">
        <f t="shared" si="2"/>
        <v>140000</v>
      </c>
      <c r="N246" s="407">
        <f t="shared" si="2"/>
        <v>387005</v>
      </c>
      <c r="O246" s="338">
        <f t="shared" si="2"/>
        <v>9387</v>
      </c>
      <c r="P246" s="319"/>
      <c r="R246" s="346">
        <f>SUM(I126,I131,I136,I141,I146,I151,I156,I161,)</f>
        <v>19051</v>
      </c>
      <c r="V246" s="79"/>
    </row>
    <row r="247" spans="1:16" ht="12.75">
      <c r="A247" s="194" t="s">
        <v>1009</v>
      </c>
      <c r="B247" s="220"/>
      <c r="C247" s="338">
        <f>SUM(D247:P247)</f>
        <v>1258628</v>
      </c>
      <c r="D247" s="407">
        <f>D$272+D$167+D$172+D$177+D$182+D$187+D$192+D$197+D$202+D$207+D$212+D$217+D$222+D$227+D$232+D$237+D$242</f>
        <v>23003</v>
      </c>
      <c r="E247" s="338">
        <f aca="true" t="shared" si="3" ref="E247:P247">E$272+E$167+E$172+E$177+E$182+E$187+E$192+E$197+E$202+E$207+E$212+E$217+E$222+E$227+E$232+E$237+E$242</f>
        <v>6072</v>
      </c>
      <c r="F247" s="407">
        <f t="shared" si="3"/>
        <v>424030</v>
      </c>
      <c r="G247" s="338">
        <f t="shared" si="3"/>
        <v>112404</v>
      </c>
      <c r="H247" s="407">
        <f t="shared" si="3"/>
        <v>73375</v>
      </c>
      <c r="I247" s="338">
        <f t="shared" si="3"/>
        <v>19072</v>
      </c>
      <c r="J247" s="407">
        <f t="shared" si="3"/>
        <v>22577</v>
      </c>
      <c r="K247" s="338">
        <f t="shared" si="3"/>
        <v>26059</v>
      </c>
      <c r="L247" s="407">
        <f t="shared" si="3"/>
        <v>1100</v>
      </c>
      <c r="M247" s="338">
        <f t="shared" si="3"/>
        <v>140000</v>
      </c>
      <c r="N247" s="407">
        <f t="shared" si="3"/>
        <v>386274</v>
      </c>
      <c r="O247" s="338">
        <f t="shared" si="3"/>
        <v>0</v>
      </c>
      <c r="P247" s="338">
        <f t="shared" si="3"/>
        <v>24662</v>
      </c>
    </row>
    <row r="248" spans="1:16" ht="12.75">
      <c r="A248" s="195" t="s">
        <v>1010</v>
      </c>
      <c r="B248" s="389"/>
      <c r="C248" s="412">
        <f>(C$247/C$246)*100</f>
        <v>100.16314148425327</v>
      </c>
      <c r="D248" s="417">
        <f aca="true" t="shared" si="4" ref="D248:O248">(D$247/D$246)*100</f>
        <v>99.99565292992523</v>
      </c>
      <c r="E248" s="412">
        <f t="shared" si="4"/>
        <v>128.39923873969127</v>
      </c>
      <c r="F248" s="418">
        <f t="shared" si="4"/>
        <v>97.40449177518612</v>
      </c>
      <c r="G248" s="412">
        <f t="shared" si="4"/>
        <v>99.06578297962349</v>
      </c>
      <c r="H248" s="418">
        <f t="shared" si="4"/>
        <v>97.99796992280363</v>
      </c>
      <c r="I248" s="412">
        <f t="shared" si="4"/>
        <v>100.11023043409794</v>
      </c>
      <c r="J248" s="418">
        <f t="shared" si="4"/>
        <v>100</v>
      </c>
      <c r="K248" s="412">
        <f t="shared" si="4"/>
        <v>100.00383759306163</v>
      </c>
      <c r="L248" s="418">
        <f t="shared" si="4"/>
        <v>100</v>
      </c>
      <c r="M248" s="412">
        <f t="shared" si="4"/>
        <v>100</v>
      </c>
      <c r="N248" s="418">
        <f t="shared" si="4"/>
        <v>99.8111135515045</v>
      </c>
      <c r="O248" s="412">
        <f t="shared" si="4"/>
        <v>0</v>
      </c>
      <c r="P248" s="412">
        <v>0</v>
      </c>
    </row>
    <row r="249" spans="1:16" ht="12.75">
      <c r="A249" s="194"/>
      <c r="B249" s="220"/>
      <c r="C249" s="407"/>
      <c r="D249" s="407"/>
      <c r="E249" s="407"/>
      <c r="F249" s="407"/>
      <c r="G249" s="407"/>
      <c r="H249" s="407"/>
      <c r="I249" s="407"/>
      <c r="J249" s="407"/>
      <c r="K249" s="407"/>
      <c r="L249" s="407"/>
      <c r="M249" s="407"/>
      <c r="N249" s="407"/>
      <c r="O249" s="407"/>
      <c r="P249" s="346"/>
    </row>
    <row r="250" spans="1:16" ht="12.75">
      <c r="A250" s="194"/>
      <c r="B250" s="220"/>
      <c r="C250" s="407"/>
      <c r="D250" s="407"/>
      <c r="E250" s="407"/>
      <c r="F250" s="407"/>
      <c r="G250" s="407"/>
      <c r="H250" s="407"/>
      <c r="I250" s="407"/>
      <c r="J250" s="407"/>
      <c r="K250" s="407"/>
      <c r="L250" s="407"/>
      <c r="M250" s="407"/>
      <c r="N250" s="407"/>
      <c r="O250" s="407"/>
      <c r="P250" s="346"/>
    </row>
    <row r="251" spans="1:16" ht="12.75">
      <c r="A251" s="194"/>
      <c r="B251" s="220"/>
      <c r="C251" s="407"/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  <c r="O251" s="407"/>
      <c r="P251" s="346"/>
    </row>
    <row r="252" spans="1:16" ht="12.75">
      <c r="A252" s="14" t="s">
        <v>1002</v>
      </c>
      <c r="B252" s="55" t="s">
        <v>996</v>
      </c>
      <c r="C252" s="343">
        <f>SUM(C14,C19,C24,C29,C34,C39,C44,C49,C54,C59,C69,C74,C86,C116,C126,C131,C141,C151,C156,C161,C166,C176,C186,C191,C196,C201,C211,C221,C226,C231)</f>
        <v>1233980</v>
      </c>
      <c r="D252" s="343">
        <f>SUM(D14,D19,D24,D29,D34,D39,D44,D49,D54,D59,D69,D74,D86,D116,D126,D131,D141,D151,D156,D161,D166,D176,D186,D191,D196,D201,D211,D221,D226,D231)</f>
        <v>23004</v>
      </c>
      <c r="E252" s="343">
        <f>SUM(E14,E19,E24,E29,E34,E39,E44,E49,E54,E59,E69,E74,E86,E116,E126,E131,E141,E151,E156,E161,E166,E176,E186,E191,E196,E201,E211,E221,E226,E231)</f>
        <v>4729</v>
      </c>
      <c r="F252" s="343">
        <v>427703</v>
      </c>
      <c r="G252" s="343">
        <f aca="true" t="shared" si="5" ref="G252:O252">SUM(G14,G19,G24,G29,G34,G39,G44,G49,G54,G59,G69,G74,G86,G116,G126,G131,G141,G151,G156,G161,G166,G176,G186,G191,G196,G201,G211,G221,G226,G231)</f>
        <v>109666</v>
      </c>
      <c r="H252" s="343">
        <f t="shared" si="5"/>
        <v>74724</v>
      </c>
      <c r="I252" s="343">
        <f t="shared" si="5"/>
        <v>13010</v>
      </c>
      <c r="J252" s="343">
        <f t="shared" si="5"/>
        <v>22577</v>
      </c>
      <c r="K252" s="343">
        <f t="shared" si="5"/>
        <v>25249</v>
      </c>
      <c r="L252" s="343">
        <f t="shared" si="5"/>
        <v>1100</v>
      </c>
      <c r="M252" s="343">
        <f t="shared" si="5"/>
        <v>140000</v>
      </c>
      <c r="N252" s="343">
        <f t="shared" si="5"/>
        <v>387005</v>
      </c>
      <c r="O252" s="343">
        <f t="shared" si="5"/>
        <v>0</v>
      </c>
      <c r="P252" s="342"/>
    </row>
    <row r="253" spans="1:16" ht="12.75">
      <c r="A253" s="14" t="s">
        <v>1029</v>
      </c>
      <c r="B253" s="55"/>
      <c r="C253" s="343">
        <f>SUM(D253:P253)</f>
        <v>1241137</v>
      </c>
      <c r="D253" s="343">
        <f>D$271+D$222+D$227+D$232+D$237</f>
        <v>23003</v>
      </c>
      <c r="E253" s="343">
        <f aca="true" t="shared" si="6" ref="E253:P253">E$271+E$222+E$227+E$232+E$237</f>
        <v>6072</v>
      </c>
      <c r="F253" s="343">
        <f t="shared" si="6"/>
        <v>416388</v>
      </c>
      <c r="G253" s="343">
        <f t="shared" si="6"/>
        <v>109366</v>
      </c>
      <c r="H253" s="343">
        <f t="shared" si="6"/>
        <v>73375</v>
      </c>
      <c r="I253" s="343">
        <f t="shared" si="6"/>
        <v>13071</v>
      </c>
      <c r="J253" s="343">
        <f t="shared" si="6"/>
        <v>22577</v>
      </c>
      <c r="K253" s="343">
        <f t="shared" si="6"/>
        <v>25249</v>
      </c>
      <c r="L253" s="343">
        <f t="shared" si="6"/>
        <v>1100</v>
      </c>
      <c r="M253" s="343">
        <f t="shared" si="6"/>
        <v>140000</v>
      </c>
      <c r="N253" s="343">
        <f t="shared" si="6"/>
        <v>386274</v>
      </c>
      <c r="O253" s="343">
        <f t="shared" si="6"/>
        <v>0</v>
      </c>
      <c r="P253" s="343">
        <f t="shared" si="6"/>
        <v>24662</v>
      </c>
    </row>
    <row r="254" spans="1:16" ht="12.75">
      <c r="A254" s="14" t="s">
        <v>1030</v>
      </c>
      <c r="B254" s="55"/>
      <c r="C254" s="344">
        <f>(C$253/C$252)*100</f>
        <v>100.5799931927584</v>
      </c>
      <c r="D254" s="344">
        <f aca="true" t="shared" si="7" ref="D254:N254">(D$253/D$252)*100</f>
        <v>99.99565292992523</v>
      </c>
      <c r="E254" s="344">
        <f t="shared" si="7"/>
        <v>128.39923873969127</v>
      </c>
      <c r="F254" s="344">
        <f t="shared" si="7"/>
        <v>97.35447261300482</v>
      </c>
      <c r="G254" s="344">
        <f t="shared" si="7"/>
        <v>99.72644210603104</v>
      </c>
      <c r="H254" s="344">
        <f t="shared" si="7"/>
        <v>98.19468979176703</v>
      </c>
      <c r="I254" s="344">
        <f t="shared" si="7"/>
        <v>100.46887009992314</v>
      </c>
      <c r="J254" s="344">
        <f t="shared" si="7"/>
        <v>100</v>
      </c>
      <c r="K254" s="344">
        <f t="shared" si="7"/>
        <v>100</v>
      </c>
      <c r="L254" s="344">
        <f t="shared" si="7"/>
        <v>100</v>
      </c>
      <c r="M254" s="344">
        <f t="shared" si="7"/>
        <v>100</v>
      </c>
      <c r="N254" s="344">
        <f t="shared" si="7"/>
        <v>99.8111135515045</v>
      </c>
      <c r="O254" s="344">
        <v>0</v>
      </c>
      <c r="P254" s="344">
        <v>0</v>
      </c>
    </row>
    <row r="255" spans="1:16" ht="12.75">
      <c r="A255" s="14" t="s">
        <v>1006</v>
      </c>
      <c r="B255" s="55"/>
      <c r="C255" s="343">
        <v>9387</v>
      </c>
      <c r="D255" s="343">
        <v>0</v>
      </c>
      <c r="E255" s="343">
        <v>0</v>
      </c>
      <c r="F255" s="343">
        <v>0</v>
      </c>
      <c r="G255" s="343">
        <v>0</v>
      </c>
      <c r="H255" s="343">
        <v>0</v>
      </c>
      <c r="I255" s="343">
        <v>0</v>
      </c>
      <c r="J255" s="343">
        <v>0</v>
      </c>
      <c r="K255" s="343">
        <v>0</v>
      </c>
      <c r="L255" s="343">
        <v>0</v>
      </c>
      <c r="M255" s="343">
        <v>0</v>
      </c>
      <c r="N255" s="343">
        <v>0</v>
      </c>
      <c r="O255" s="343">
        <v>9387</v>
      </c>
      <c r="P255" s="342"/>
    </row>
    <row r="256" spans="1:16" ht="12.75">
      <c r="A256" s="14" t="s">
        <v>1056</v>
      </c>
      <c r="B256" s="55"/>
      <c r="C256" s="343">
        <f>SUM(D256:P256)</f>
        <v>0</v>
      </c>
      <c r="D256" s="343">
        <f>D$242</f>
        <v>0</v>
      </c>
      <c r="E256" s="343">
        <f aca="true" t="shared" si="8" ref="E256:P256">E$242</f>
        <v>0</v>
      </c>
      <c r="F256" s="343">
        <f t="shared" si="8"/>
        <v>0</v>
      </c>
      <c r="G256" s="343">
        <f t="shared" si="8"/>
        <v>0</v>
      </c>
      <c r="H256" s="343">
        <f t="shared" si="8"/>
        <v>0</v>
      </c>
      <c r="I256" s="343">
        <f t="shared" si="8"/>
        <v>0</v>
      </c>
      <c r="J256" s="343">
        <f t="shared" si="8"/>
        <v>0</v>
      </c>
      <c r="K256" s="343">
        <f t="shared" si="8"/>
        <v>0</v>
      </c>
      <c r="L256" s="343">
        <f t="shared" si="8"/>
        <v>0</v>
      </c>
      <c r="M256" s="343">
        <f t="shared" si="8"/>
        <v>0</v>
      </c>
      <c r="N256" s="343">
        <f t="shared" si="8"/>
        <v>0</v>
      </c>
      <c r="O256" s="343">
        <f t="shared" si="8"/>
        <v>0</v>
      </c>
      <c r="P256" s="343">
        <f t="shared" si="8"/>
        <v>0</v>
      </c>
    </row>
    <row r="257" spans="1:16" ht="12.75">
      <c r="A257" s="14" t="s">
        <v>1057</v>
      </c>
      <c r="B257" s="55"/>
      <c r="C257" s="344">
        <f>(C$256/C$255)*100</f>
        <v>0</v>
      </c>
      <c r="D257" s="344">
        <v>0</v>
      </c>
      <c r="E257" s="344">
        <v>0</v>
      </c>
      <c r="F257" s="344">
        <v>0</v>
      </c>
      <c r="G257" s="344">
        <v>0</v>
      </c>
      <c r="H257" s="344">
        <v>0</v>
      </c>
      <c r="I257" s="344">
        <v>0</v>
      </c>
      <c r="J257" s="344">
        <v>0</v>
      </c>
      <c r="K257" s="344">
        <v>0</v>
      </c>
      <c r="L257" s="344">
        <v>0</v>
      </c>
      <c r="M257" s="344">
        <v>0</v>
      </c>
      <c r="N257" s="344">
        <v>0</v>
      </c>
      <c r="O257" s="344">
        <f>(O$256/O$255)*100</f>
        <v>0</v>
      </c>
      <c r="P257" s="344">
        <v>0</v>
      </c>
    </row>
    <row r="258" spans="1:16" ht="12.75">
      <c r="A258" s="14" t="s">
        <v>1007</v>
      </c>
      <c r="B258" s="55" t="s">
        <v>996</v>
      </c>
      <c r="C258" s="343">
        <f>SUM(D258:P258)</f>
        <v>1238154</v>
      </c>
      <c r="D258" s="343">
        <f>D$255+D$252</f>
        <v>23004</v>
      </c>
      <c r="E258" s="343">
        <f aca="true" t="shared" si="9" ref="E258:O258">E$255+E$252</f>
        <v>4729</v>
      </c>
      <c r="F258" s="343">
        <f t="shared" si="9"/>
        <v>427703</v>
      </c>
      <c r="G258" s="343">
        <f t="shared" si="9"/>
        <v>109666</v>
      </c>
      <c r="H258" s="343">
        <f t="shared" si="9"/>
        <v>74724</v>
      </c>
      <c r="I258" s="343">
        <f t="shared" si="9"/>
        <v>13010</v>
      </c>
      <c r="J258" s="343">
        <f t="shared" si="9"/>
        <v>22577</v>
      </c>
      <c r="K258" s="343">
        <f t="shared" si="9"/>
        <v>25249</v>
      </c>
      <c r="L258" s="343">
        <f t="shared" si="9"/>
        <v>1100</v>
      </c>
      <c r="M258" s="343">
        <f t="shared" si="9"/>
        <v>140000</v>
      </c>
      <c r="N258" s="343">
        <f t="shared" si="9"/>
        <v>387005</v>
      </c>
      <c r="O258" s="343">
        <f t="shared" si="9"/>
        <v>9387</v>
      </c>
      <c r="P258" s="342"/>
    </row>
    <row r="259" spans="1:16" ht="12.75">
      <c r="A259" s="14" t="s">
        <v>1059</v>
      </c>
      <c r="B259" s="55"/>
      <c r="C259" s="343">
        <f>SUM(D259:P259)</f>
        <v>1241137</v>
      </c>
      <c r="D259" s="343">
        <f>(D$253+D$256)</f>
        <v>23003</v>
      </c>
      <c r="E259" s="343">
        <f aca="true" t="shared" si="10" ref="E259:P259">(E$253+E$256)</f>
        <v>6072</v>
      </c>
      <c r="F259" s="343">
        <f t="shared" si="10"/>
        <v>416388</v>
      </c>
      <c r="G259" s="343">
        <f t="shared" si="10"/>
        <v>109366</v>
      </c>
      <c r="H259" s="343">
        <f t="shared" si="10"/>
        <v>73375</v>
      </c>
      <c r="I259" s="343">
        <f t="shared" si="10"/>
        <v>13071</v>
      </c>
      <c r="J259" s="343">
        <f t="shared" si="10"/>
        <v>22577</v>
      </c>
      <c r="K259" s="343">
        <f t="shared" si="10"/>
        <v>25249</v>
      </c>
      <c r="L259" s="343">
        <f t="shared" si="10"/>
        <v>1100</v>
      </c>
      <c r="M259" s="343">
        <f t="shared" si="10"/>
        <v>140000</v>
      </c>
      <c r="N259" s="343">
        <f t="shared" si="10"/>
        <v>386274</v>
      </c>
      <c r="O259" s="343">
        <f t="shared" si="10"/>
        <v>0</v>
      </c>
      <c r="P259" s="343">
        <f t="shared" si="10"/>
        <v>24662</v>
      </c>
    </row>
    <row r="260" spans="1:16" ht="12.75">
      <c r="A260" s="14" t="s">
        <v>1060</v>
      </c>
      <c r="B260" s="55"/>
      <c r="C260" s="343">
        <f>(C$259/C$258)*100</f>
        <v>100.2409231807998</v>
      </c>
      <c r="D260" s="343">
        <f aca="true" t="shared" si="11" ref="D260:O260">(D$259/D$258)*100</f>
        <v>99.99565292992523</v>
      </c>
      <c r="E260" s="343">
        <f t="shared" si="11"/>
        <v>128.39923873969127</v>
      </c>
      <c r="F260" s="343">
        <f t="shared" si="11"/>
        <v>97.35447261300482</v>
      </c>
      <c r="G260" s="343">
        <f t="shared" si="11"/>
        <v>99.72644210603104</v>
      </c>
      <c r="H260" s="343">
        <f t="shared" si="11"/>
        <v>98.19468979176703</v>
      </c>
      <c r="I260" s="343">
        <f t="shared" si="11"/>
        <v>100.46887009992314</v>
      </c>
      <c r="J260" s="343">
        <f t="shared" si="11"/>
        <v>100</v>
      </c>
      <c r="K260" s="343">
        <f t="shared" si="11"/>
        <v>100</v>
      </c>
      <c r="L260" s="343">
        <f t="shared" si="11"/>
        <v>100</v>
      </c>
      <c r="M260" s="343">
        <f t="shared" si="11"/>
        <v>100</v>
      </c>
      <c r="N260" s="343">
        <f t="shared" si="11"/>
        <v>99.8111135515045</v>
      </c>
      <c r="O260" s="343">
        <f t="shared" si="11"/>
        <v>0</v>
      </c>
      <c r="P260" s="343">
        <v>0</v>
      </c>
    </row>
    <row r="261" spans="1:16" ht="12.75">
      <c r="A261" s="14" t="s">
        <v>1001</v>
      </c>
      <c r="B261" s="55" t="s">
        <v>998</v>
      </c>
      <c r="C261" s="343">
        <f>SUM(D261:O261)</f>
        <v>18424</v>
      </c>
      <c r="D261" s="343">
        <f>SUM(D136,D146,D181,D206,D216,)</f>
        <v>0</v>
      </c>
      <c r="E261" s="343">
        <f>SUM(E136,E146,E181,E206,E216,)</f>
        <v>0</v>
      </c>
      <c r="F261" s="343">
        <f>SUM(F91,F101,F106,F111,F146,F206,F216,)</f>
        <v>7626</v>
      </c>
      <c r="G261" s="343">
        <f>SUM(G136,G146,G181,G206,G216,G91,G106,G111,)</f>
        <v>3798</v>
      </c>
      <c r="H261" s="343">
        <f>SUM(H136,H146,H181,H206,H216,H91,H106,H111,)</f>
        <v>150</v>
      </c>
      <c r="I261" s="343">
        <f>SUM(I136,I146,I181,I206,I216,I91,I106,I111,)</f>
        <v>6041</v>
      </c>
      <c r="J261" s="343">
        <f>SUM(J136,J146,J181,J206,J216,J91,J106,J111,)</f>
        <v>0</v>
      </c>
      <c r="K261" s="343">
        <f>SUM(K136,K146,K181,K206,K216,K91,K106,K111,K101)</f>
        <v>809</v>
      </c>
      <c r="L261" s="343">
        <f>SUM(L136,L146,L181,L206,L216,L91,L106,L111,)</f>
        <v>0</v>
      </c>
      <c r="M261" s="343">
        <f>SUM(M136,M146,M181,M206,M216,M91,M106,M111,)</f>
        <v>0</v>
      </c>
      <c r="N261" s="343">
        <f>SUM(N136,N146,N181,N206,N216,N91,N106,N111,)</f>
        <v>0</v>
      </c>
      <c r="O261" s="343">
        <f>SUM(O136,O146,O181,O206,O216,O91,O106,O111,)</f>
        <v>0</v>
      </c>
      <c r="P261" s="342"/>
    </row>
    <row r="262" spans="1:16" ht="12.75">
      <c r="A262" s="14" t="s">
        <v>1061</v>
      </c>
      <c r="B262" s="55"/>
      <c r="C262" s="343">
        <f>SUM(D262:P262)</f>
        <v>17523</v>
      </c>
      <c r="D262" s="343">
        <f>D$92+D$97+D$102+D$107+D$112+D$137+D$147+D$182+D$207+D$217</f>
        <v>0</v>
      </c>
      <c r="E262" s="343">
        <f aca="true" t="shared" si="12" ref="E262:P262">E$92+E$97+E$102+E$107+E$112+E$137+E$147+E$182+E$207+E$217</f>
        <v>0</v>
      </c>
      <c r="F262" s="343">
        <f t="shared" si="12"/>
        <v>7674</v>
      </c>
      <c r="G262" s="343">
        <f t="shared" si="12"/>
        <v>3038</v>
      </c>
      <c r="H262" s="343">
        <f t="shared" si="12"/>
        <v>0</v>
      </c>
      <c r="I262" s="343">
        <f t="shared" si="12"/>
        <v>6001</v>
      </c>
      <c r="J262" s="343">
        <f t="shared" si="12"/>
        <v>0</v>
      </c>
      <c r="K262" s="343">
        <f t="shared" si="12"/>
        <v>810</v>
      </c>
      <c r="L262" s="343">
        <f t="shared" si="12"/>
        <v>0</v>
      </c>
      <c r="M262" s="343">
        <f t="shared" si="12"/>
        <v>0</v>
      </c>
      <c r="N262" s="343">
        <f t="shared" si="12"/>
        <v>0</v>
      </c>
      <c r="O262" s="343">
        <f t="shared" si="12"/>
        <v>0</v>
      </c>
      <c r="P262" s="343">
        <f t="shared" si="12"/>
        <v>0</v>
      </c>
    </row>
    <row r="263" spans="1:16" ht="12.75">
      <c r="A263" s="14" t="s">
        <v>1062</v>
      </c>
      <c r="B263" s="55"/>
      <c r="C263" s="344">
        <f>(C$262/C$261)*100</f>
        <v>95.10963960052106</v>
      </c>
      <c r="D263" s="344">
        <v>0</v>
      </c>
      <c r="E263" s="344">
        <v>0</v>
      </c>
      <c r="F263" s="344">
        <f>(F$262/F$261)*100</f>
        <v>100.62942564909521</v>
      </c>
      <c r="G263" s="344">
        <f>(G$262/G$261)*100</f>
        <v>79.9894681411269</v>
      </c>
      <c r="H263" s="344">
        <f>(H$262/H$261)*100</f>
        <v>0</v>
      </c>
      <c r="I263" s="344">
        <f>(I$262/I$261)*100</f>
        <v>99.33785797053469</v>
      </c>
      <c r="J263" s="344">
        <v>0</v>
      </c>
      <c r="K263" s="344">
        <f>(K$262/K$261)*100</f>
        <v>100.12360939431397</v>
      </c>
      <c r="L263" s="344">
        <v>0</v>
      </c>
      <c r="M263" s="344">
        <v>0</v>
      </c>
      <c r="N263" s="344">
        <v>0</v>
      </c>
      <c r="O263" s="344">
        <v>0</v>
      </c>
      <c r="P263" s="344">
        <v>0</v>
      </c>
    </row>
    <row r="264" spans="1:16" ht="12.75">
      <c r="A264" s="14" t="s">
        <v>1003</v>
      </c>
      <c r="B264" s="55" t="s">
        <v>1004</v>
      </c>
      <c r="C264" s="343">
        <v>0</v>
      </c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2"/>
    </row>
    <row r="265" spans="1:16" ht="12.75">
      <c r="A265" s="32"/>
      <c r="B265" s="33"/>
      <c r="C265" s="407"/>
      <c r="D265" s="407"/>
      <c r="E265" s="407"/>
      <c r="F265" s="407"/>
      <c r="G265" s="407"/>
      <c r="H265" s="407"/>
      <c r="I265" s="407"/>
      <c r="J265" s="407"/>
      <c r="K265" s="407"/>
      <c r="L265" s="407"/>
      <c r="M265" s="407"/>
      <c r="N265" s="407"/>
      <c r="O265" s="407"/>
      <c r="P265" s="346"/>
    </row>
    <row r="266" spans="1:16" ht="12.75">
      <c r="A266" s="32" t="s">
        <v>1005</v>
      </c>
      <c r="B266" s="33"/>
      <c r="C266" s="407">
        <f>SUM(D266:O266)</f>
        <v>2474176.9504798315</v>
      </c>
      <c r="D266" s="407">
        <f aca="true" t="shared" si="13" ref="D266:O266">SUM(D258:D261)</f>
        <v>46106.99565292992</v>
      </c>
      <c r="E266" s="407">
        <f t="shared" si="13"/>
        <v>10929.399238739692</v>
      </c>
      <c r="F266" s="407">
        <f t="shared" si="13"/>
        <v>851814.354472613</v>
      </c>
      <c r="G266" s="407">
        <f t="shared" si="13"/>
        <v>222929.72644210604</v>
      </c>
      <c r="H266" s="407">
        <f t="shared" si="13"/>
        <v>148347.19468979177</v>
      </c>
      <c r="I266" s="407">
        <f t="shared" si="13"/>
        <v>32222.46887009992</v>
      </c>
      <c r="J266" s="407">
        <f t="shared" si="13"/>
        <v>45254</v>
      </c>
      <c r="K266" s="407">
        <f t="shared" si="13"/>
        <v>51407</v>
      </c>
      <c r="L266" s="407">
        <f t="shared" si="13"/>
        <v>2300</v>
      </c>
      <c r="M266" s="407">
        <f t="shared" si="13"/>
        <v>280100</v>
      </c>
      <c r="N266" s="407">
        <f t="shared" si="13"/>
        <v>773378.8111135515</v>
      </c>
      <c r="O266" s="407">
        <f t="shared" si="13"/>
        <v>9387</v>
      </c>
      <c r="P266" s="346"/>
    </row>
    <row r="267" spans="1:16" ht="12.75">
      <c r="A267" s="220"/>
      <c r="B267" s="220"/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330"/>
    </row>
    <row r="268" spans="1:16" ht="12.75">
      <c r="A268" s="1" t="s">
        <v>695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330"/>
    </row>
    <row r="269" spans="1:16" ht="12.75">
      <c r="A269" s="183" t="s">
        <v>929</v>
      </c>
      <c r="B269" s="183"/>
      <c r="C269" s="161">
        <f>SUM(D269:O269)</f>
        <v>1226025</v>
      </c>
      <c r="D269" s="161">
        <f aca="true" t="shared" si="14" ref="D269:O269">SUM(D13,D18,D23,D28,D33,D38,D43,D48,D53,D58,D63,D68,D73,D79,D85,D90,D95,D100,D105,D110,D115,D120,D125,D130,D135,D140,D145,D150,D155,D160)</f>
        <v>0</v>
      </c>
      <c r="E269" s="161">
        <f t="shared" si="14"/>
        <v>0</v>
      </c>
      <c r="F269" s="161">
        <f t="shared" si="14"/>
        <v>413850</v>
      </c>
      <c r="G269" s="161">
        <f t="shared" si="14"/>
        <v>40753</v>
      </c>
      <c r="H269" s="161">
        <f t="shared" si="14"/>
        <v>5771</v>
      </c>
      <c r="I269" s="161">
        <f t="shared" si="14"/>
        <v>11550</v>
      </c>
      <c r="J269" s="161">
        <f t="shared" si="14"/>
        <v>22599</v>
      </c>
      <c r="K269" s="161">
        <f t="shared" si="14"/>
        <v>69195</v>
      </c>
      <c r="L269" s="161">
        <f t="shared" si="14"/>
        <v>1200</v>
      </c>
      <c r="M269" s="161">
        <f t="shared" si="14"/>
        <v>440000</v>
      </c>
      <c r="N269" s="161">
        <f t="shared" si="14"/>
        <v>221107</v>
      </c>
      <c r="O269" s="161">
        <f t="shared" si="14"/>
        <v>0</v>
      </c>
      <c r="P269" s="330"/>
    </row>
    <row r="270" spans="1:16" ht="12.75">
      <c r="A270" s="1" t="s">
        <v>1055</v>
      </c>
      <c r="B270" s="1"/>
      <c r="C270" s="1"/>
      <c r="D270" s="161">
        <f>D$14+D$19+D$24+D$29+D$34+D$39+D$44+D$49+D$54+D$59+D$64+D$69+D$74+D$80+D$86+D$91+D$96+D$101+D$106+D$111+D$116+D$121+D$126+D$131+D$136+D$141+D$146+D$151+D$156+D$161</f>
        <v>514</v>
      </c>
      <c r="E270" s="161">
        <f aca="true" t="shared" si="15" ref="E270:P270">E$14+E$19+E$24+E$29+E$34+E$39+E$44+E$49+E$54+E$59+E$64+E$69+E$74+E$80+E$86+E$91+E$96+E$101+E$106+E$111+E$116+E$121+E$126+E$131+E$136+E$141+E$146+E$151+E$156+E$161</f>
        <v>1524</v>
      </c>
      <c r="F270" s="161">
        <f>F$14+F$19+F$24+F$29+F$34+F$39+F$44+F$49+F$54+F$59+F$64+F$69+F$74+F$80+F$86+F$91+F$96+F$101+F$106+F$111+F$116+F$121+F$126+F$131+F$136+F$141+F$146+F$151+F$156+F$161</f>
        <v>425460</v>
      </c>
      <c r="G270" s="161">
        <f t="shared" si="15"/>
        <v>44866</v>
      </c>
      <c r="H270" s="161">
        <f t="shared" si="15"/>
        <v>68329</v>
      </c>
      <c r="I270" s="161">
        <f t="shared" si="15"/>
        <v>19051</v>
      </c>
      <c r="J270" s="161">
        <f t="shared" si="15"/>
        <v>13985</v>
      </c>
      <c r="K270" s="161">
        <f t="shared" si="15"/>
        <v>25692</v>
      </c>
      <c r="L270" s="161">
        <f t="shared" si="15"/>
        <v>1100</v>
      </c>
      <c r="M270" s="161">
        <f t="shared" si="15"/>
        <v>140000</v>
      </c>
      <c r="N270" s="161">
        <f t="shared" si="15"/>
        <v>387005</v>
      </c>
      <c r="O270" s="161">
        <f t="shared" si="15"/>
        <v>0</v>
      </c>
      <c r="P270" s="161">
        <f t="shared" si="15"/>
        <v>0</v>
      </c>
    </row>
    <row r="271" spans="1:16" ht="12.75">
      <c r="A271" s="408" t="s">
        <v>1058</v>
      </c>
      <c r="B271" s="408"/>
      <c r="C271" s="1"/>
      <c r="D271" s="161">
        <f>D$15+D$20+D$25+D$30+D$35+D$40+D$45+D$50+D$55+D$60+D$65+D$70+D$75+D$81+D$87+D$117+D$122+D$127+D$132+D$142+D$152+D$157+D$162+D$167+D$172+D$177+D$187+D$192+D$197+D$202+D$207+D$212</f>
        <v>19854</v>
      </c>
      <c r="E271" s="161">
        <f aca="true" t="shared" si="16" ref="E271:P271">E$15+E$20+E$25+E$30+E$35+E$40+E$45+E$50+E$55+E$60+E$65+E$70+E$75+E$81+E$87+E$117+E$122+E$127+E$132+E$142+E$152+E$157+E$162+E$167+E$172+E$177+E$187+E$192+E$197+E$202+E$207+E$212</f>
        <v>5644</v>
      </c>
      <c r="F271" s="161">
        <f t="shared" si="16"/>
        <v>413465</v>
      </c>
      <c r="G271" s="161">
        <f t="shared" si="16"/>
        <v>109366</v>
      </c>
      <c r="H271" s="161">
        <f t="shared" si="16"/>
        <v>73375</v>
      </c>
      <c r="I271" s="161">
        <f t="shared" si="16"/>
        <v>13071</v>
      </c>
      <c r="J271" s="161">
        <f t="shared" si="16"/>
        <v>22577</v>
      </c>
      <c r="K271" s="161">
        <f t="shared" si="16"/>
        <v>25249</v>
      </c>
      <c r="L271" s="161">
        <f t="shared" si="16"/>
        <v>1100</v>
      </c>
      <c r="M271" s="161">
        <f t="shared" si="16"/>
        <v>140000</v>
      </c>
      <c r="N271" s="161">
        <f t="shared" si="16"/>
        <v>386274</v>
      </c>
      <c r="O271" s="161">
        <f t="shared" si="16"/>
        <v>0</v>
      </c>
      <c r="P271" s="161">
        <f t="shared" si="16"/>
        <v>24662</v>
      </c>
    </row>
    <row r="272" spans="1:16" ht="12.75">
      <c r="A272" s="408" t="s">
        <v>1063</v>
      </c>
      <c r="B272" s="408"/>
      <c r="C272" s="161"/>
      <c r="D272" s="161">
        <f>D$15+D$20+D$25+D$30+D$35+D$40+D$45+D$50+D$55+D$60+D$65+D$70+D$75+D$81+D$87+D$92+D$97+D$102+D$107+D$112+D$117+D$122+D$127+D$132+D$137+D$142+D$147+D$152+D$157+D$162</f>
        <v>514</v>
      </c>
      <c r="E272" s="161">
        <f aca="true" t="shared" si="17" ref="E272:P272">E$15+E$20+E$25+E$30+E$35+E$40+E$45+E$50+E$55+E$60+E$65+E$70+E$75+E$81+E$87+E$92+E$97+E$102+E$107+E$112+E$117+E$122+E$127+E$132+E$137+E$142+E$147+E$152+E$157+E$162</f>
        <v>2867</v>
      </c>
      <c r="F272" s="161">
        <f t="shared" si="17"/>
        <v>408901</v>
      </c>
      <c r="G272" s="161">
        <f t="shared" si="17"/>
        <v>44866</v>
      </c>
      <c r="H272" s="161">
        <f t="shared" si="17"/>
        <v>67338</v>
      </c>
      <c r="I272" s="161">
        <f t="shared" si="17"/>
        <v>19072</v>
      </c>
      <c r="J272" s="161">
        <f t="shared" si="17"/>
        <v>13986</v>
      </c>
      <c r="K272" s="161">
        <f t="shared" si="17"/>
        <v>25693</v>
      </c>
      <c r="L272" s="161">
        <f t="shared" si="17"/>
        <v>1100</v>
      </c>
      <c r="M272" s="161">
        <f t="shared" si="17"/>
        <v>140000</v>
      </c>
      <c r="N272" s="161">
        <f t="shared" si="17"/>
        <v>386274</v>
      </c>
      <c r="O272" s="161">
        <f t="shared" si="17"/>
        <v>0</v>
      </c>
      <c r="P272" s="161">
        <f t="shared" si="17"/>
        <v>24662</v>
      </c>
    </row>
    <row r="273" spans="1:16" ht="12.75">
      <c r="A273" s="1"/>
      <c r="B273" s="1"/>
      <c r="C273" s="16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330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330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330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330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330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330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330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330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330"/>
    </row>
    <row r="282" spans="1:1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330"/>
    </row>
    <row r="283" spans="1:1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330"/>
    </row>
    <row r="284" spans="1:1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330"/>
    </row>
    <row r="285" spans="1:1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330"/>
    </row>
    <row r="286" spans="1:1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330"/>
    </row>
    <row r="287" spans="1:1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</sheetData>
  <sheetProtection/>
  <mergeCells count="16">
    <mergeCell ref="P7:P10"/>
    <mergeCell ref="O7:O10"/>
    <mergeCell ref="A3:P3"/>
    <mergeCell ref="A4:P4"/>
    <mergeCell ref="A5:P5"/>
    <mergeCell ref="J6:P6"/>
    <mergeCell ref="C7:C10"/>
    <mergeCell ref="A7:A10"/>
    <mergeCell ref="F8:F10"/>
    <mergeCell ref="D7:I7"/>
    <mergeCell ref="D8:D10"/>
    <mergeCell ref="N7:N10"/>
    <mergeCell ref="M7:M10"/>
    <mergeCell ref="J7:L7"/>
    <mergeCell ref="J8:J10"/>
    <mergeCell ref="K8:K10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56" r:id="rId1"/>
  <headerFooter alignWithMargins="0">
    <oddFooter>&amp;C&amp;P. oldal</oddFooter>
  </headerFooter>
  <rowBreaks count="5" manualBreakCount="5">
    <brk id="56" max="15" man="1"/>
    <brk id="108" max="15" man="1"/>
    <brk id="168" max="15" man="1"/>
    <brk id="223" max="15" man="1"/>
    <brk id="26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"/>
  <sheetViews>
    <sheetView view="pageBreakPreview" zoomScaleSheetLayoutView="100" zoomScalePageLayoutView="0" workbookViewId="0" topLeftCell="A1">
      <selection activeCell="D8" sqref="D8:D10"/>
    </sheetView>
  </sheetViews>
  <sheetFormatPr defaultColWidth="9.140625" defaultRowHeight="12.75"/>
  <cols>
    <col min="1" max="1" width="42.421875" style="0" customWidth="1"/>
    <col min="2" max="2" width="8.28125" style="186" customWidth="1"/>
    <col min="3" max="3" width="13.8515625" style="0" bestFit="1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8.140625" style="0" customWidth="1"/>
    <col min="15" max="15" width="8.00390625" style="0" customWidth="1"/>
    <col min="16" max="16" width="13.7109375" style="0" bestFit="1" customWidth="1"/>
  </cols>
  <sheetData>
    <row r="1" spans="1:15" ht="15.75">
      <c r="A1" s="4" t="s">
        <v>12</v>
      </c>
      <c r="B1" s="46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15.75">
      <c r="A2" s="4"/>
      <c r="B2" s="46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6" ht="15.75">
      <c r="A3" s="875" t="s">
        <v>496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</row>
    <row r="4" spans="1:16" ht="15.75">
      <c r="A4" s="875" t="s">
        <v>1017</v>
      </c>
      <c r="B4" s="875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</row>
    <row r="5" spans="1:16" ht="15.75">
      <c r="A5" s="875" t="s">
        <v>455</v>
      </c>
      <c r="B5" s="875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873" t="s">
        <v>1012</v>
      </c>
      <c r="K6" s="874"/>
      <c r="L6" s="874"/>
      <c r="M6" s="874"/>
      <c r="N6" s="874"/>
      <c r="O6" s="874"/>
      <c r="P6" s="874"/>
    </row>
    <row r="7" spans="1:16" ht="12.75">
      <c r="A7" s="878" t="s">
        <v>887</v>
      </c>
      <c r="B7" s="255"/>
      <c r="C7" s="878" t="s">
        <v>889</v>
      </c>
      <c r="D7" s="888" t="s">
        <v>498</v>
      </c>
      <c r="E7" s="898"/>
      <c r="F7" s="898"/>
      <c r="G7" s="898"/>
      <c r="H7" s="898"/>
      <c r="I7" s="889"/>
      <c r="J7" s="896" t="s">
        <v>499</v>
      </c>
      <c r="K7" s="897"/>
      <c r="L7" s="897"/>
      <c r="M7" s="847" t="s">
        <v>884</v>
      </c>
      <c r="N7" s="878" t="s">
        <v>888</v>
      </c>
      <c r="O7" s="878" t="s">
        <v>501</v>
      </c>
      <c r="P7" s="885" t="s">
        <v>1015</v>
      </c>
    </row>
    <row r="8" spans="1:16" ht="12.75">
      <c r="A8" s="846"/>
      <c r="B8" s="256"/>
      <c r="C8" s="846"/>
      <c r="D8" s="878" t="s">
        <v>885</v>
      </c>
      <c r="E8" s="22" t="s">
        <v>502</v>
      </c>
      <c r="F8" s="878" t="s">
        <v>503</v>
      </c>
      <c r="G8" s="22" t="s">
        <v>504</v>
      </c>
      <c r="H8" s="21" t="s">
        <v>645</v>
      </c>
      <c r="I8" s="7" t="s">
        <v>474</v>
      </c>
      <c r="J8" s="878" t="s">
        <v>505</v>
      </c>
      <c r="K8" s="878" t="s">
        <v>506</v>
      </c>
      <c r="L8" s="18" t="s">
        <v>475</v>
      </c>
      <c r="M8" s="846"/>
      <c r="N8" s="846"/>
      <c r="O8" s="846"/>
      <c r="P8" s="885"/>
    </row>
    <row r="9" spans="1:16" ht="12.75">
      <c r="A9" s="846"/>
      <c r="B9" s="256"/>
      <c r="C9" s="846"/>
      <c r="D9" s="846"/>
      <c r="E9" s="22" t="s">
        <v>507</v>
      </c>
      <c r="F9" s="846"/>
      <c r="G9" s="22" t="s">
        <v>508</v>
      </c>
      <c r="H9" s="21" t="s">
        <v>646</v>
      </c>
      <c r="I9" s="21" t="s">
        <v>655</v>
      </c>
      <c r="J9" s="846"/>
      <c r="K9" s="846"/>
      <c r="L9" s="22" t="s">
        <v>509</v>
      </c>
      <c r="M9" s="846"/>
      <c r="N9" s="846"/>
      <c r="O9" s="846"/>
      <c r="P9" s="885"/>
    </row>
    <row r="10" spans="1:16" ht="12.75">
      <c r="A10" s="879"/>
      <c r="B10" s="257"/>
      <c r="C10" s="879"/>
      <c r="D10" s="879"/>
      <c r="E10" s="24" t="s">
        <v>510</v>
      </c>
      <c r="F10" s="879"/>
      <c r="G10" s="24" t="s">
        <v>511</v>
      </c>
      <c r="H10" s="9" t="s">
        <v>647</v>
      </c>
      <c r="I10" s="9" t="s">
        <v>656</v>
      </c>
      <c r="J10" s="879"/>
      <c r="K10" s="879"/>
      <c r="L10" s="24" t="s">
        <v>487</v>
      </c>
      <c r="M10" s="879"/>
      <c r="N10" s="879"/>
      <c r="O10" s="879"/>
      <c r="P10" s="885"/>
    </row>
    <row r="11" spans="1:16" ht="12.75">
      <c r="A11" s="10" t="s">
        <v>440</v>
      </c>
      <c r="B11" s="260"/>
      <c r="C11" s="20" t="s">
        <v>441</v>
      </c>
      <c r="D11" s="10" t="s">
        <v>442</v>
      </c>
      <c r="E11" s="20" t="s">
        <v>443</v>
      </c>
      <c r="F11" s="10" t="s">
        <v>444</v>
      </c>
      <c r="G11" s="20" t="s">
        <v>445</v>
      </c>
      <c r="H11" s="10" t="s">
        <v>447</v>
      </c>
      <c r="I11" s="11" t="s">
        <v>448</v>
      </c>
      <c r="J11" s="19" t="s">
        <v>449</v>
      </c>
      <c r="K11" s="10" t="s">
        <v>450</v>
      </c>
      <c r="L11" s="20" t="s">
        <v>451</v>
      </c>
      <c r="M11" s="9" t="s">
        <v>452</v>
      </c>
      <c r="N11" s="20" t="s">
        <v>453</v>
      </c>
      <c r="O11" s="10" t="s">
        <v>454</v>
      </c>
      <c r="P11" s="351" t="s">
        <v>644</v>
      </c>
    </row>
    <row r="12" spans="1:16" ht="12.75">
      <c r="A12" s="15" t="s">
        <v>702</v>
      </c>
      <c r="B12" s="728" t="s">
        <v>996</v>
      </c>
      <c r="C12" s="130"/>
      <c r="D12" s="738"/>
      <c r="E12" s="130"/>
      <c r="F12" s="738"/>
      <c r="G12" s="130"/>
      <c r="H12" s="738"/>
      <c r="I12" s="130"/>
      <c r="J12" s="738"/>
      <c r="K12" s="130"/>
      <c r="L12" s="738"/>
      <c r="M12" s="130"/>
      <c r="N12" s="738"/>
      <c r="O12" s="130"/>
      <c r="P12" s="318"/>
    </row>
    <row r="13" spans="1:16" ht="12.75">
      <c r="A13" s="203" t="s">
        <v>527</v>
      </c>
      <c r="B13" s="759"/>
      <c r="C13" s="101">
        <f>SUM(D13:O13)</f>
        <v>0</v>
      </c>
      <c r="D13" s="715"/>
      <c r="E13" s="734"/>
      <c r="F13" s="715"/>
      <c r="G13" s="734"/>
      <c r="H13" s="715"/>
      <c r="I13" s="101"/>
      <c r="J13" s="715"/>
      <c r="K13" s="101"/>
      <c r="L13" s="136"/>
      <c r="M13" s="101"/>
      <c r="N13" s="136"/>
      <c r="O13" s="101"/>
      <c r="P13" s="319"/>
    </row>
    <row r="14" spans="1:16" ht="12.75">
      <c r="A14" s="194" t="s">
        <v>966</v>
      </c>
      <c r="B14" s="760"/>
      <c r="C14" s="101">
        <f>SUM(D14:O14)</f>
        <v>0</v>
      </c>
      <c r="D14" s="715">
        <v>0</v>
      </c>
      <c r="E14" s="734">
        <v>0</v>
      </c>
      <c r="F14" s="715">
        <v>0</v>
      </c>
      <c r="G14" s="734"/>
      <c r="H14" s="715">
        <v>0</v>
      </c>
      <c r="I14" s="101">
        <v>0</v>
      </c>
      <c r="J14" s="715">
        <v>0</v>
      </c>
      <c r="K14" s="101">
        <v>0</v>
      </c>
      <c r="L14" s="136">
        <v>0</v>
      </c>
      <c r="M14" s="101">
        <v>0</v>
      </c>
      <c r="N14" s="136">
        <v>0</v>
      </c>
      <c r="O14" s="101">
        <v>0</v>
      </c>
      <c r="P14" s="319"/>
    </row>
    <row r="15" spans="1:16" ht="12.75">
      <c r="A15" s="194" t="s">
        <v>1009</v>
      </c>
      <c r="B15" s="760"/>
      <c r="C15" s="734">
        <f>SUM(D15:P15)</f>
        <v>0</v>
      </c>
      <c r="D15" s="715">
        <v>0</v>
      </c>
      <c r="E15" s="734">
        <v>0</v>
      </c>
      <c r="F15" s="715">
        <v>0</v>
      </c>
      <c r="G15" s="734">
        <v>0</v>
      </c>
      <c r="H15" s="715">
        <v>0</v>
      </c>
      <c r="I15" s="101">
        <v>0</v>
      </c>
      <c r="J15" s="136">
        <v>0</v>
      </c>
      <c r="K15" s="101">
        <v>0</v>
      </c>
      <c r="L15" s="136">
        <v>0</v>
      </c>
      <c r="M15" s="101">
        <v>0</v>
      </c>
      <c r="N15" s="136">
        <v>0</v>
      </c>
      <c r="O15" s="101">
        <v>0</v>
      </c>
      <c r="P15" s="320">
        <v>0</v>
      </c>
    </row>
    <row r="16" spans="1:16" ht="12.75">
      <c r="A16" s="195" t="s">
        <v>1010</v>
      </c>
      <c r="B16" s="761"/>
      <c r="C16" s="293">
        <v>0</v>
      </c>
      <c r="D16" s="739">
        <v>0</v>
      </c>
      <c r="E16" s="293">
        <v>0</v>
      </c>
      <c r="F16" s="739">
        <v>0</v>
      </c>
      <c r="G16" s="293">
        <v>0</v>
      </c>
      <c r="H16" s="739">
        <v>0</v>
      </c>
      <c r="I16" s="293">
        <v>0</v>
      </c>
      <c r="J16" s="739">
        <v>0</v>
      </c>
      <c r="K16" s="293">
        <v>0</v>
      </c>
      <c r="L16" s="739">
        <v>0</v>
      </c>
      <c r="M16" s="293">
        <v>0</v>
      </c>
      <c r="N16" s="739">
        <v>0</v>
      </c>
      <c r="O16" s="293">
        <v>0</v>
      </c>
      <c r="P16" s="293">
        <v>0</v>
      </c>
    </row>
    <row r="17" spans="1:16" ht="12.75">
      <c r="A17" s="28" t="s">
        <v>705</v>
      </c>
      <c r="B17" s="725" t="s">
        <v>996</v>
      </c>
      <c r="C17" s="734"/>
      <c r="D17" s="715"/>
      <c r="E17" s="734"/>
      <c r="F17" s="715"/>
      <c r="G17" s="734"/>
      <c r="H17" s="715"/>
      <c r="I17" s="101"/>
      <c r="J17" s="136"/>
      <c r="K17" s="101"/>
      <c r="L17" s="136"/>
      <c r="M17" s="101"/>
      <c r="N17" s="131"/>
      <c r="O17" s="101"/>
      <c r="P17" s="318"/>
    </row>
    <row r="18" spans="1:16" ht="12.75">
      <c r="A18" s="203" t="s">
        <v>527</v>
      </c>
      <c r="B18" s="759"/>
      <c r="C18" s="734">
        <f>SUM(D18:O18)</f>
        <v>0</v>
      </c>
      <c r="D18" s="715"/>
      <c r="E18" s="734"/>
      <c r="F18" s="715"/>
      <c r="G18" s="734"/>
      <c r="H18" s="715"/>
      <c r="I18" s="101"/>
      <c r="J18" s="136"/>
      <c r="K18" s="101"/>
      <c r="L18" s="136"/>
      <c r="M18" s="101"/>
      <c r="N18" s="131"/>
      <c r="O18" s="101"/>
      <c r="P18" s="319"/>
    </row>
    <row r="19" spans="1:20" ht="12.75">
      <c r="A19" s="194" t="s">
        <v>966</v>
      </c>
      <c r="B19" s="760"/>
      <c r="C19" s="101">
        <f>SUM(D19:O19)</f>
        <v>0</v>
      </c>
      <c r="D19" s="715">
        <v>0</v>
      </c>
      <c r="E19" s="734">
        <v>0</v>
      </c>
      <c r="F19" s="715">
        <v>0</v>
      </c>
      <c r="G19" s="734">
        <v>0</v>
      </c>
      <c r="H19" s="715">
        <v>0</v>
      </c>
      <c r="I19" s="101">
        <v>0</v>
      </c>
      <c r="J19" s="136">
        <v>0</v>
      </c>
      <c r="K19" s="101">
        <v>0</v>
      </c>
      <c r="L19" s="136">
        <v>0</v>
      </c>
      <c r="M19" s="101">
        <v>0</v>
      </c>
      <c r="N19" s="131">
        <v>0</v>
      </c>
      <c r="O19" s="101">
        <v>0</v>
      </c>
      <c r="P19" s="319"/>
      <c r="T19" s="79"/>
    </row>
    <row r="20" spans="1:16" ht="12.75">
      <c r="A20" s="194" t="s">
        <v>1009</v>
      </c>
      <c r="B20" s="760"/>
      <c r="C20" s="101">
        <f>SUM(D20:P20)</f>
        <v>0</v>
      </c>
      <c r="D20" s="715">
        <v>0</v>
      </c>
      <c r="E20" s="734">
        <v>0</v>
      </c>
      <c r="F20" s="715">
        <v>0</v>
      </c>
      <c r="G20" s="734">
        <v>0</v>
      </c>
      <c r="H20" s="715">
        <v>0</v>
      </c>
      <c r="I20" s="101">
        <v>0</v>
      </c>
      <c r="J20" s="136">
        <v>0</v>
      </c>
      <c r="K20" s="101">
        <v>0</v>
      </c>
      <c r="L20" s="136">
        <v>0</v>
      </c>
      <c r="M20" s="101">
        <v>0</v>
      </c>
      <c r="N20" s="136">
        <v>0</v>
      </c>
      <c r="O20" s="101">
        <v>0</v>
      </c>
      <c r="P20" s="320">
        <v>0</v>
      </c>
    </row>
    <row r="21" spans="1:16" ht="12.75">
      <c r="A21" s="194" t="s">
        <v>1010</v>
      </c>
      <c r="B21" s="760"/>
      <c r="C21" s="736">
        <v>0</v>
      </c>
      <c r="D21" s="360">
        <v>0</v>
      </c>
      <c r="E21" s="736">
        <v>0</v>
      </c>
      <c r="F21" s="360">
        <v>0</v>
      </c>
      <c r="G21" s="736">
        <v>0</v>
      </c>
      <c r="H21" s="360">
        <v>0</v>
      </c>
      <c r="I21" s="736">
        <v>0</v>
      </c>
      <c r="J21" s="360">
        <v>0</v>
      </c>
      <c r="K21" s="736">
        <v>0</v>
      </c>
      <c r="L21" s="360">
        <v>0</v>
      </c>
      <c r="M21" s="736">
        <v>0</v>
      </c>
      <c r="N21" s="360">
        <v>0</v>
      </c>
      <c r="O21" s="736">
        <v>0</v>
      </c>
      <c r="P21" s="736">
        <v>0</v>
      </c>
    </row>
    <row r="22" spans="1:16" ht="12.75">
      <c r="A22" s="15" t="s">
        <v>704</v>
      </c>
      <c r="B22" s="728" t="s">
        <v>999</v>
      </c>
      <c r="C22" s="138"/>
      <c r="D22" s="738"/>
      <c r="E22" s="130"/>
      <c r="F22" s="738"/>
      <c r="G22" s="130"/>
      <c r="H22" s="738"/>
      <c r="I22" s="138"/>
      <c r="J22" s="738"/>
      <c r="K22" s="130"/>
      <c r="L22" s="738"/>
      <c r="M22" s="130"/>
      <c r="N22" s="738"/>
      <c r="O22" s="130"/>
      <c r="P22" s="318"/>
    </row>
    <row r="23" spans="1:16" ht="12.75">
      <c r="A23" s="203" t="s">
        <v>527</v>
      </c>
      <c r="B23" s="759"/>
      <c r="C23" s="766">
        <f>SUM(D23:O23)</f>
        <v>259166</v>
      </c>
      <c r="D23" s="715">
        <v>163140</v>
      </c>
      <c r="E23" s="734">
        <v>41675</v>
      </c>
      <c r="F23" s="715">
        <v>53619</v>
      </c>
      <c r="G23" s="734"/>
      <c r="H23" s="715"/>
      <c r="I23" s="117"/>
      <c r="J23" s="715"/>
      <c r="K23" s="101">
        <v>732</v>
      </c>
      <c r="L23" s="136"/>
      <c r="M23" s="101"/>
      <c r="N23" s="136"/>
      <c r="O23" s="101"/>
      <c r="P23" s="319"/>
    </row>
    <row r="24" spans="1:16" ht="12.75">
      <c r="A24" s="194" t="s">
        <v>966</v>
      </c>
      <c r="B24" s="760"/>
      <c r="C24" s="101">
        <f>SUM(D24:O24)</f>
        <v>282378</v>
      </c>
      <c r="D24" s="715">
        <v>165526</v>
      </c>
      <c r="E24" s="101">
        <v>41782</v>
      </c>
      <c r="F24" s="715">
        <v>65824</v>
      </c>
      <c r="G24" s="101">
        <v>0</v>
      </c>
      <c r="H24" s="715">
        <v>0</v>
      </c>
      <c r="I24" s="101">
        <v>0</v>
      </c>
      <c r="J24" s="715">
        <v>0</v>
      </c>
      <c r="K24" s="101">
        <v>9246</v>
      </c>
      <c r="L24" s="715">
        <v>0</v>
      </c>
      <c r="M24" s="101">
        <v>0</v>
      </c>
      <c r="N24" s="715">
        <v>0</v>
      </c>
      <c r="O24" s="101">
        <v>0</v>
      </c>
      <c r="P24" s="180">
        <v>0</v>
      </c>
    </row>
    <row r="25" spans="1:16" ht="12.75">
      <c r="A25" s="194" t="s">
        <v>1009</v>
      </c>
      <c r="B25" s="760"/>
      <c r="C25" s="101">
        <f>SUM(D25:P25)</f>
        <v>272551</v>
      </c>
      <c r="D25" s="715">
        <v>165273</v>
      </c>
      <c r="E25" s="734">
        <v>41822</v>
      </c>
      <c r="F25" s="715">
        <v>55766</v>
      </c>
      <c r="G25" s="734">
        <v>0</v>
      </c>
      <c r="H25" s="715">
        <v>0</v>
      </c>
      <c r="I25" s="101">
        <v>0</v>
      </c>
      <c r="J25" s="136">
        <v>0</v>
      </c>
      <c r="K25" s="101">
        <v>9690</v>
      </c>
      <c r="L25" s="136">
        <v>0</v>
      </c>
      <c r="M25" s="101">
        <v>0</v>
      </c>
      <c r="N25" s="136">
        <v>0</v>
      </c>
      <c r="O25" s="101">
        <v>0</v>
      </c>
      <c r="P25" s="320">
        <v>0</v>
      </c>
    </row>
    <row r="26" spans="1:16" ht="12.75">
      <c r="A26" s="194" t="s">
        <v>1010</v>
      </c>
      <c r="B26" s="760"/>
      <c r="C26" s="292">
        <f>(C$25/C$24)*100</f>
        <v>96.51991302438574</v>
      </c>
      <c r="D26" s="768">
        <f>(D$25/D$24)*100</f>
        <v>99.84715392143832</v>
      </c>
      <c r="E26" s="292">
        <f>(E$25/E$24)*100</f>
        <v>100.09573500550476</v>
      </c>
      <c r="F26" s="768">
        <f>(F$25/F$24)*100</f>
        <v>84.71985901798736</v>
      </c>
      <c r="G26" s="292">
        <v>0</v>
      </c>
      <c r="H26" s="768">
        <v>0</v>
      </c>
      <c r="I26" s="292">
        <v>0</v>
      </c>
      <c r="J26" s="768">
        <v>0</v>
      </c>
      <c r="K26" s="292">
        <f>(K$25/K$24)*100</f>
        <v>104.80207657365348</v>
      </c>
      <c r="L26" s="768">
        <v>0</v>
      </c>
      <c r="M26" s="292">
        <v>0</v>
      </c>
      <c r="N26" s="768">
        <v>0</v>
      </c>
      <c r="O26" s="292">
        <v>0</v>
      </c>
      <c r="P26" s="292">
        <v>0</v>
      </c>
    </row>
    <row r="27" spans="1:16" ht="12.75">
      <c r="A27" s="15" t="s">
        <v>755</v>
      </c>
      <c r="B27" s="728" t="s">
        <v>996</v>
      </c>
      <c r="C27" s="130"/>
      <c r="D27" s="738"/>
      <c r="E27" s="130"/>
      <c r="F27" s="738"/>
      <c r="G27" s="130"/>
      <c r="H27" s="738"/>
      <c r="I27" s="130"/>
      <c r="J27" s="738"/>
      <c r="K27" s="130"/>
      <c r="L27" s="738"/>
      <c r="M27" s="130"/>
      <c r="N27" s="738"/>
      <c r="O27" s="130"/>
      <c r="P27" s="318"/>
    </row>
    <row r="28" spans="1:16" ht="12.75">
      <c r="A28" s="203" t="s">
        <v>527</v>
      </c>
      <c r="B28" s="759"/>
      <c r="C28" s="101">
        <f>SUM(D28:O28)</f>
        <v>10500</v>
      </c>
      <c r="D28" s="715"/>
      <c r="E28" s="734"/>
      <c r="F28" s="715"/>
      <c r="G28" s="734"/>
      <c r="H28" s="715"/>
      <c r="I28" s="101">
        <v>10500</v>
      </c>
      <c r="J28" s="715"/>
      <c r="K28" s="101"/>
      <c r="L28" s="136"/>
      <c r="M28" s="101"/>
      <c r="N28" s="715"/>
      <c r="O28" s="101"/>
      <c r="P28" s="319"/>
    </row>
    <row r="29" spans="1:16" ht="12.75">
      <c r="A29" s="194" t="s">
        <v>966</v>
      </c>
      <c r="B29" s="760"/>
      <c r="C29" s="101">
        <f>SUM(D29:O29)</f>
        <v>66337</v>
      </c>
      <c r="D29" s="715">
        <v>0</v>
      </c>
      <c r="E29" s="101">
        <v>0</v>
      </c>
      <c r="F29" s="715">
        <v>0</v>
      </c>
      <c r="G29" s="101">
        <v>0</v>
      </c>
      <c r="H29" s="715">
        <v>0</v>
      </c>
      <c r="I29" s="101">
        <v>66337</v>
      </c>
      <c r="J29" s="715">
        <v>0</v>
      </c>
      <c r="K29" s="101">
        <v>0</v>
      </c>
      <c r="L29" s="715">
        <v>0</v>
      </c>
      <c r="M29" s="101">
        <v>0</v>
      </c>
      <c r="N29" s="715">
        <v>0</v>
      </c>
      <c r="O29" s="101">
        <v>0</v>
      </c>
      <c r="P29" s="180">
        <v>0</v>
      </c>
    </row>
    <row r="30" spans="1:16" ht="12.75">
      <c r="A30" s="194" t="s">
        <v>1009</v>
      </c>
      <c r="B30" s="760"/>
      <c r="C30" s="101">
        <f>SUM(D30:P30)</f>
        <v>66337</v>
      </c>
      <c r="D30" s="715">
        <v>0</v>
      </c>
      <c r="E30" s="734">
        <v>0</v>
      </c>
      <c r="F30" s="715">
        <v>0</v>
      </c>
      <c r="G30" s="734">
        <v>0</v>
      </c>
      <c r="H30" s="715">
        <v>0</v>
      </c>
      <c r="I30" s="101">
        <v>66337</v>
      </c>
      <c r="J30" s="136">
        <v>0</v>
      </c>
      <c r="K30" s="101">
        <v>0</v>
      </c>
      <c r="L30" s="136">
        <v>0</v>
      </c>
      <c r="M30" s="101">
        <v>0</v>
      </c>
      <c r="N30" s="136">
        <v>0</v>
      </c>
      <c r="O30" s="101">
        <v>0</v>
      </c>
      <c r="P30" s="320">
        <v>0</v>
      </c>
    </row>
    <row r="31" spans="1:16" ht="12.75">
      <c r="A31" s="194" t="s">
        <v>1010</v>
      </c>
      <c r="B31" s="760"/>
      <c r="C31" s="292">
        <f>(C$30/C$29)*100</f>
        <v>100</v>
      </c>
      <c r="D31" s="768">
        <v>0</v>
      </c>
      <c r="E31" s="292">
        <v>0</v>
      </c>
      <c r="F31" s="768">
        <v>0</v>
      </c>
      <c r="G31" s="292">
        <v>0</v>
      </c>
      <c r="H31" s="768">
        <v>0</v>
      </c>
      <c r="I31" s="292">
        <f>(I$30/I$29)*100</f>
        <v>100</v>
      </c>
      <c r="J31" s="768">
        <v>0</v>
      </c>
      <c r="K31" s="292">
        <v>0</v>
      </c>
      <c r="L31" s="768">
        <v>0</v>
      </c>
      <c r="M31" s="292">
        <v>0</v>
      </c>
      <c r="N31" s="768">
        <v>0</v>
      </c>
      <c r="O31" s="292">
        <v>0</v>
      </c>
      <c r="P31" s="292">
        <v>0</v>
      </c>
    </row>
    <row r="32" spans="1:16" ht="12.75">
      <c r="A32" s="15" t="s">
        <v>756</v>
      </c>
      <c r="B32" s="728" t="s">
        <v>996</v>
      </c>
      <c r="C32" s="130"/>
      <c r="D32" s="738"/>
      <c r="E32" s="130"/>
      <c r="F32" s="738"/>
      <c r="G32" s="130"/>
      <c r="H32" s="738"/>
      <c r="I32" s="130"/>
      <c r="J32" s="738"/>
      <c r="K32" s="130"/>
      <c r="L32" s="738"/>
      <c r="M32" s="130"/>
      <c r="N32" s="738"/>
      <c r="O32" s="130"/>
      <c r="P32" s="318"/>
    </row>
    <row r="33" spans="1:16" ht="12.75">
      <c r="A33" s="203" t="s">
        <v>527</v>
      </c>
      <c r="B33" s="759"/>
      <c r="C33" s="101">
        <f>SUM(D33:O33)</f>
        <v>0</v>
      </c>
      <c r="D33" s="715"/>
      <c r="E33" s="734"/>
      <c r="F33" s="715"/>
      <c r="G33" s="734"/>
      <c r="H33" s="715"/>
      <c r="I33" s="101"/>
      <c r="J33" s="715"/>
      <c r="K33" s="101"/>
      <c r="L33" s="136"/>
      <c r="M33" s="101"/>
      <c r="N33" s="715"/>
      <c r="O33" s="101"/>
      <c r="P33" s="319"/>
    </row>
    <row r="34" spans="1:16" ht="12.75">
      <c r="A34" s="194" t="s">
        <v>966</v>
      </c>
      <c r="B34" s="760"/>
      <c r="C34" s="101">
        <f>SUM(D34:O34)</f>
        <v>108</v>
      </c>
      <c r="D34" s="715"/>
      <c r="E34" s="734"/>
      <c r="F34" s="715"/>
      <c r="G34" s="734"/>
      <c r="H34" s="715"/>
      <c r="I34" s="101">
        <v>108</v>
      </c>
      <c r="J34" s="715"/>
      <c r="K34" s="101"/>
      <c r="L34" s="136"/>
      <c r="M34" s="101"/>
      <c r="N34" s="715"/>
      <c r="O34" s="101"/>
      <c r="P34" s="319"/>
    </row>
    <row r="35" spans="1:16" ht="12.75">
      <c r="A35" s="194" t="s">
        <v>1009</v>
      </c>
      <c r="B35" s="760"/>
      <c r="C35" s="101">
        <f>SUM(D35:P35)</f>
        <v>108</v>
      </c>
      <c r="D35" s="715">
        <v>0</v>
      </c>
      <c r="E35" s="734">
        <v>0</v>
      </c>
      <c r="F35" s="715">
        <v>0</v>
      </c>
      <c r="G35" s="734">
        <v>0</v>
      </c>
      <c r="H35" s="715">
        <v>0</v>
      </c>
      <c r="I35" s="101">
        <v>108</v>
      </c>
      <c r="J35" s="136">
        <v>0</v>
      </c>
      <c r="K35" s="101">
        <v>0</v>
      </c>
      <c r="L35" s="136">
        <v>0</v>
      </c>
      <c r="M35" s="101">
        <v>0</v>
      </c>
      <c r="N35" s="136">
        <v>0</v>
      </c>
      <c r="O35" s="101">
        <v>0</v>
      </c>
      <c r="P35" s="320">
        <v>0</v>
      </c>
    </row>
    <row r="36" spans="1:16" ht="12.75">
      <c r="A36" s="194" t="s">
        <v>1010</v>
      </c>
      <c r="B36" s="760"/>
      <c r="C36" s="292">
        <f>(C$35/C$34)*100</f>
        <v>100</v>
      </c>
      <c r="D36" s="768">
        <v>0</v>
      </c>
      <c r="E36" s="292">
        <v>0</v>
      </c>
      <c r="F36" s="768">
        <v>0</v>
      </c>
      <c r="G36" s="292">
        <v>0</v>
      </c>
      <c r="H36" s="768">
        <v>0</v>
      </c>
      <c r="I36" s="292">
        <v>0</v>
      </c>
      <c r="J36" s="768">
        <v>0</v>
      </c>
      <c r="K36" s="292">
        <v>0</v>
      </c>
      <c r="L36" s="768">
        <v>0</v>
      </c>
      <c r="M36" s="292">
        <v>0</v>
      </c>
      <c r="N36" s="768">
        <v>0</v>
      </c>
      <c r="O36" s="292">
        <v>0</v>
      </c>
      <c r="P36" s="292">
        <v>0</v>
      </c>
    </row>
    <row r="37" spans="1:16" ht="12.75">
      <c r="A37" s="15" t="s">
        <v>757</v>
      </c>
      <c r="B37" s="728" t="s">
        <v>996</v>
      </c>
      <c r="C37" s="130"/>
      <c r="D37" s="738"/>
      <c r="E37" s="130"/>
      <c r="F37" s="738"/>
      <c r="G37" s="130"/>
      <c r="H37" s="738"/>
      <c r="I37" s="130"/>
      <c r="J37" s="738"/>
      <c r="K37" s="130"/>
      <c r="L37" s="738"/>
      <c r="M37" s="130"/>
      <c r="N37" s="738"/>
      <c r="O37" s="130"/>
      <c r="P37" s="318"/>
    </row>
    <row r="38" spans="1:16" ht="12.75">
      <c r="A38" s="203" t="s">
        <v>527</v>
      </c>
      <c r="B38" s="759"/>
      <c r="C38" s="101">
        <f>SUM(D38:O38)</f>
        <v>1500</v>
      </c>
      <c r="D38" s="715"/>
      <c r="E38" s="734"/>
      <c r="F38" s="715"/>
      <c r="G38" s="734"/>
      <c r="H38" s="715"/>
      <c r="I38" s="101">
        <v>1500</v>
      </c>
      <c r="J38" s="715"/>
      <c r="K38" s="101"/>
      <c r="L38" s="136"/>
      <c r="M38" s="101"/>
      <c r="N38" s="715"/>
      <c r="O38" s="101"/>
      <c r="P38" s="319"/>
    </row>
    <row r="39" spans="1:16" ht="12.75">
      <c r="A39" s="194" t="s">
        <v>966</v>
      </c>
      <c r="B39" s="760"/>
      <c r="C39" s="101">
        <f>SUM(D39:O39)</f>
        <v>12331</v>
      </c>
      <c r="D39" s="715">
        <v>0</v>
      </c>
      <c r="E39" s="734">
        <v>0</v>
      </c>
      <c r="F39" s="715">
        <v>0</v>
      </c>
      <c r="G39" s="734">
        <v>0</v>
      </c>
      <c r="H39" s="715">
        <v>0</v>
      </c>
      <c r="I39" s="101">
        <v>12331</v>
      </c>
      <c r="J39" s="715">
        <v>0</v>
      </c>
      <c r="K39" s="101">
        <v>0</v>
      </c>
      <c r="L39" s="136">
        <v>0</v>
      </c>
      <c r="M39" s="101">
        <v>0</v>
      </c>
      <c r="N39" s="715">
        <v>0</v>
      </c>
      <c r="O39" s="101">
        <v>0</v>
      </c>
      <c r="P39" s="319"/>
    </row>
    <row r="40" spans="1:16" ht="12.75">
      <c r="A40" s="194" t="s">
        <v>1009</v>
      </c>
      <c r="B40" s="760"/>
      <c r="C40" s="101">
        <f>SUM(D40:P40)</f>
        <v>12331</v>
      </c>
      <c r="D40" s="715">
        <v>0</v>
      </c>
      <c r="E40" s="734">
        <v>0</v>
      </c>
      <c r="F40" s="715">
        <v>0</v>
      </c>
      <c r="G40" s="734">
        <v>0</v>
      </c>
      <c r="H40" s="715">
        <v>0</v>
      </c>
      <c r="I40" s="101">
        <v>12331</v>
      </c>
      <c r="J40" s="136">
        <v>0</v>
      </c>
      <c r="K40" s="101">
        <v>0</v>
      </c>
      <c r="L40" s="136">
        <v>0</v>
      </c>
      <c r="M40" s="101">
        <v>0</v>
      </c>
      <c r="N40" s="136">
        <v>0</v>
      </c>
      <c r="O40" s="101">
        <v>0</v>
      </c>
      <c r="P40" s="320">
        <v>0</v>
      </c>
    </row>
    <row r="41" spans="1:16" ht="12.75">
      <c r="A41" s="195" t="s">
        <v>1010</v>
      </c>
      <c r="B41" s="761"/>
      <c r="C41" s="293">
        <f>(C$40/C$39)*100</f>
        <v>100</v>
      </c>
      <c r="D41" s="739">
        <v>0</v>
      </c>
      <c r="E41" s="293">
        <v>0</v>
      </c>
      <c r="F41" s="739">
        <v>0</v>
      </c>
      <c r="G41" s="293">
        <v>0</v>
      </c>
      <c r="H41" s="739">
        <v>0</v>
      </c>
      <c r="I41" s="293">
        <f>(I$40/I$39)*100</f>
        <v>100</v>
      </c>
      <c r="J41" s="739">
        <v>0</v>
      </c>
      <c r="K41" s="293">
        <v>0</v>
      </c>
      <c r="L41" s="739">
        <v>0</v>
      </c>
      <c r="M41" s="293">
        <v>0</v>
      </c>
      <c r="N41" s="739">
        <v>0</v>
      </c>
      <c r="O41" s="293">
        <v>0</v>
      </c>
      <c r="P41" s="293">
        <v>0</v>
      </c>
    </row>
    <row r="42" spans="1:16" ht="12.75">
      <c r="A42" s="28" t="s">
        <v>758</v>
      </c>
      <c r="B42" s="725" t="s">
        <v>996</v>
      </c>
      <c r="C42" s="101"/>
      <c r="D42" s="715"/>
      <c r="E42" s="734"/>
      <c r="F42" s="715"/>
      <c r="G42" s="734"/>
      <c r="H42" s="715"/>
      <c r="I42" s="101"/>
      <c r="J42" s="715"/>
      <c r="K42" s="101"/>
      <c r="L42" s="136"/>
      <c r="M42" s="101"/>
      <c r="N42" s="715"/>
      <c r="O42" s="101"/>
      <c r="P42" s="318"/>
    </row>
    <row r="43" spans="1:16" ht="12.75">
      <c r="A43" s="203" t="s">
        <v>527</v>
      </c>
      <c r="B43" s="759"/>
      <c r="C43" s="101">
        <f>SUM(D43:O43)</f>
        <v>0</v>
      </c>
      <c r="D43" s="715"/>
      <c r="E43" s="734"/>
      <c r="F43" s="715"/>
      <c r="G43" s="734"/>
      <c r="H43" s="715"/>
      <c r="I43" s="101"/>
      <c r="J43" s="715"/>
      <c r="K43" s="101"/>
      <c r="L43" s="136"/>
      <c r="M43" s="101"/>
      <c r="N43" s="715"/>
      <c r="O43" s="101"/>
      <c r="P43" s="319"/>
    </row>
    <row r="44" spans="1:16" ht="12.75">
      <c r="A44" s="194" t="s">
        <v>966</v>
      </c>
      <c r="B44" s="760"/>
      <c r="C44" s="101">
        <f>SUM(D44:O44)</f>
        <v>2563</v>
      </c>
      <c r="D44" s="715"/>
      <c r="E44" s="734"/>
      <c r="F44" s="715"/>
      <c r="G44" s="734"/>
      <c r="H44" s="715"/>
      <c r="I44" s="101">
        <v>2563</v>
      </c>
      <c r="J44" s="715"/>
      <c r="K44" s="101"/>
      <c r="L44" s="136"/>
      <c r="M44" s="101"/>
      <c r="N44" s="715"/>
      <c r="O44" s="101"/>
      <c r="P44" s="319"/>
    </row>
    <row r="45" spans="1:16" ht="12.75">
      <c r="A45" s="194" t="s">
        <v>1009</v>
      </c>
      <c r="B45" s="760"/>
      <c r="C45" s="101">
        <f>SUM(D45:P45)</f>
        <v>2564</v>
      </c>
      <c r="D45" s="715">
        <v>0</v>
      </c>
      <c r="E45" s="734">
        <v>0</v>
      </c>
      <c r="F45" s="715">
        <v>0</v>
      </c>
      <c r="G45" s="734">
        <v>0</v>
      </c>
      <c r="H45" s="715">
        <v>0</v>
      </c>
      <c r="I45" s="101">
        <v>2564</v>
      </c>
      <c r="J45" s="136">
        <v>0</v>
      </c>
      <c r="K45" s="101">
        <v>0</v>
      </c>
      <c r="L45" s="136">
        <v>0</v>
      </c>
      <c r="M45" s="101">
        <v>0</v>
      </c>
      <c r="N45" s="136">
        <v>0</v>
      </c>
      <c r="O45" s="101">
        <v>0</v>
      </c>
      <c r="P45" s="320">
        <v>0</v>
      </c>
    </row>
    <row r="46" spans="1:17" ht="12.75">
      <c r="A46" s="194" t="s">
        <v>1010</v>
      </c>
      <c r="B46" s="760"/>
      <c r="C46" s="292">
        <f>(C$45/C$44)*100</f>
        <v>100.0390167772142</v>
      </c>
      <c r="D46" s="768">
        <v>0</v>
      </c>
      <c r="E46" s="292">
        <v>0</v>
      </c>
      <c r="F46" s="768">
        <v>0</v>
      </c>
      <c r="G46" s="292">
        <v>0</v>
      </c>
      <c r="H46" s="768">
        <v>0</v>
      </c>
      <c r="I46" s="292">
        <f>(I$45/I$44)*100</f>
        <v>100.0390167772142</v>
      </c>
      <c r="J46" s="768">
        <v>0</v>
      </c>
      <c r="K46" s="292">
        <v>0</v>
      </c>
      <c r="L46" s="768">
        <v>0</v>
      </c>
      <c r="M46" s="292">
        <v>0</v>
      </c>
      <c r="N46" s="768">
        <v>0</v>
      </c>
      <c r="O46" s="292">
        <v>0</v>
      </c>
      <c r="P46" s="292">
        <v>0</v>
      </c>
      <c r="Q46" s="79"/>
    </row>
    <row r="47" spans="1:16" ht="12.75">
      <c r="A47" s="15" t="s">
        <v>759</v>
      </c>
      <c r="B47" s="728" t="s">
        <v>996</v>
      </c>
      <c r="C47" s="130"/>
      <c r="D47" s="738"/>
      <c r="E47" s="130"/>
      <c r="F47" s="738"/>
      <c r="G47" s="130"/>
      <c r="H47" s="738"/>
      <c r="I47" s="130"/>
      <c r="J47" s="738"/>
      <c r="K47" s="130"/>
      <c r="L47" s="738"/>
      <c r="M47" s="130"/>
      <c r="N47" s="738"/>
      <c r="O47" s="130"/>
      <c r="P47" s="318"/>
    </row>
    <row r="48" spans="1:16" ht="12.75">
      <c r="A48" s="203" t="s">
        <v>527</v>
      </c>
      <c r="B48" s="759"/>
      <c r="C48" s="101">
        <f>SUM(D48:O48)</f>
        <v>0</v>
      </c>
      <c r="D48" s="715"/>
      <c r="E48" s="734"/>
      <c r="F48" s="715"/>
      <c r="G48" s="734"/>
      <c r="H48" s="715"/>
      <c r="I48" s="101"/>
      <c r="J48" s="136"/>
      <c r="K48" s="101"/>
      <c r="L48" s="136"/>
      <c r="M48" s="101"/>
      <c r="N48" s="136"/>
      <c r="O48" s="101"/>
      <c r="P48" s="319"/>
    </row>
    <row r="49" spans="1:16" ht="12.75">
      <c r="A49" s="194" t="s">
        <v>966</v>
      </c>
      <c r="B49" s="760"/>
      <c r="C49" s="101">
        <f>SUM(D49:O49)</f>
        <v>138</v>
      </c>
      <c r="D49" s="715">
        <v>0</v>
      </c>
      <c r="E49" s="734">
        <v>0</v>
      </c>
      <c r="F49" s="715">
        <v>0</v>
      </c>
      <c r="G49" s="734">
        <v>0</v>
      </c>
      <c r="H49" s="715">
        <v>0</v>
      </c>
      <c r="I49" s="101">
        <v>138</v>
      </c>
      <c r="J49" s="136">
        <v>0</v>
      </c>
      <c r="K49" s="101">
        <v>0</v>
      </c>
      <c r="L49" s="136">
        <v>0</v>
      </c>
      <c r="M49" s="101">
        <v>0</v>
      </c>
      <c r="N49" s="136">
        <v>0</v>
      </c>
      <c r="O49" s="101">
        <v>0</v>
      </c>
      <c r="P49" s="319"/>
    </row>
    <row r="50" spans="1:16" ht="12.75">
      <c r="A50" s="194" t="s">
        <v>1009</v>
      </c>
      <c r="B50" s="760"/>
      <c r="C50" s="101">
        <f>SUM(D50:P50)</f>
        <v>138</v>
      </c>
      <c r="D50" s="715">
        <v>0</v>
      </c>
      <c r="E50" s="734">
        <v>0</v>
      </c>
      <c r="F50" s="715">
        <v>0</v>
      </c>
      <c r="G50" s="734">
        <v>0</v>
      </c>
      <c r="H50" s="715">
        <v>0</v>
      </c>
      <c r="I50" s="101">
        <v>138</v>
      </c>
      <c r="J50" s="136">
        <v>0</v>
      </c>
      <c r="K50" s="101">
        <v>0</v>
      </c>
      <c r="L50" s="136">
        <v>0</v>
      </c>
      <c r="M50" s="101">
        <v>0</v>
      </c>
      <c r="N50" s="136">
        <v>0</v>
      </c>
      <c r="O50" s="101">
        <v>0</v>
      </c>
      <c r="P50" s="320">
        <v>0</v>
      </c>
    </row>
    <row r="51" spans="1:16" ht="12.75">
      <c r="A51" s="194" t="s">
        <v>1010</v>
      </c>
      <c r="B51" s="760"/>
      <c r="C51" s="292">
        <f>(C$50/C$49)*100</f>
        <v>100</v>
      </c>
      <c r="D51" s="768">
        <v>0</v>
      </c>
      <c r="E51" s="292">
        <v>0</v>
      </c>
      <c r="F51" s="768">
        <v>0</v>
      </c>
      <c r="G51" s="292">
        <v>0</v>
      </c>
      <c r="H51" s="360">
        <v>0</v>
      </c>
      <c r="I51" s="292">
        <f>(I$50/I$49)*100</f>
        <v>100</v>
      </c>
      <c r="J51" s="360">
        <v>0</v>
      </c>
      <c r="K51" s="292">
        <v>0</v>
      </c>
      <c r="L51" s="360">
        <v>0</v>
      </c>
      <c r="M51" s="292">
        <v>0</v>
      </c>
      <c r="N51" s="360">
        <v>0</v>
      </c>
      <c r="O51" s="292">
        <v>0</v>
      </c>
      <c r="P51" s="292">
        <v>0</v>
      </c>
    </row>
    <row r="52" spans="1:16" ht="12.75">
      <c r="A52" s="15" t="s">
        <v>760</v>
      </c>
      <c r="B52" s="728" t="s">
        <v>996</v>
      </c>
      <c r="C52" s="130"/>
      <c r="D52" s="738"/>
      <c r="E52" s="130"/>
      <c r="F52" s="738"/>
      <c r="G52" s="130"/>
      <c r="H52" s="738"/>
      <c r="I52" s="130"/>
      <c r="J52" s="738"/>
      <c r="K52" s="130"/>
      <c r="L52" s="738"/>
      <c r="M52" s="130"/>
      <c r="N52" s="738"/>
      <c r="O52" s="130"/>
      <c r="P52" s="318"/>
    </row>
    <row r="53" spans="1:16" ht="12.75">
      <c r="A53" s="203" t="s">
        <v>527</v>
      </c>
      <c r="B53" s="759"/>
      <c r="C53" s="101">
        <f>SUM(D53:O53)</f>
        <v>0</v>
      </c>
      <c r="D53" s="715"/>
      <c r="E53" s="734"/>
      <c r="F53" s="715"/>
      <c r="G53" s="734"/>
      <c r="H53" s="715"/>
      <c r="I53" s="101"/>
      <c r="J53" s="136"/>
      <c r="K53" s="101"/>
      <c r="L53" s="136"/>
      <c r="M53" s="101"/>
      <c r="N53" s="136"/>
      <c r="O53" s="101"/>
      <c r="P53" s="319"/>
    </row>
    <row r="54" spans="1:16" ht="12.75">
      <c r="A54" s="194" t="s">
        <v>966</v>
      </c>
      <c r="B54" s="760"/>
      <c r="C54" s="101">
        <f>SUM(D54:O54)</f>
        <v>330</v>
      </c>
      <c r="D54" s="715"/>
      <c r="E54" s="734"/>
      <c r="F54" s="715"/>
      <c r="G54" s="734"/>
      <c r="H54" s="715"/>
      <c r="I54" s="101">
        <v>330</v>
      </c>
      <c r="J54" s="136"/>
      <c r="K54" s="101"/>
      <c r="L54" s="136"/>
      <c r="M54" s="101"/>
      <c r="N54" s="136"/>
      <c r="O54" s="101"/>
      <c r="P54" s="319"/>
    </row>
    <row r="55" spans="1:16" ht="12.75">
      <c r="A55" s="194" t="s">
        <v>1009</v>
      </c>
      <c r="B55" s="760"/>
      <c r="C55" s="734">
        <f>SUM(D55:P55)</f>
        <v>330</v>
      </c>
      <c r="D55" s="715">
        <v>0</v>
      </c>
      <c r="E55" s="734">
        <v>0</v>
      </c>
      <c r="F55" s="715">
        <v>0</v>
      </c>
      <c r="G55" s="734">
        <v>0</v>
      </c>
      <c r="H55" s="715">
        <v>0</v>
      </c>
      <c r="I55" s="101">
        <v>330</v>
      </c>
      <c r="J55" s="136">
        <v>0</v>
      </c>
      <c r="K55" s="101">
        <v>0</v>
      </c>
      <c r="L55" s="136">
        <v>0</v>
      </c>
      <c r="M55" s="101">
        <v>0</v>
      </c>
      <c r="N55" s="136">
        <v>0</v>
      </c>
      <c r="O55" s="101">
        <v>0</v>
      </c>
      <c r="P55" s="320">
        <v>0</v>
      </c>
    </row>
    <row r="56" spans="1:16" ht="12.75">
      <c r="A56" s="195" t="s">
        <v>1010</v>
      </c>
      <c r="B56" s="760"/>
      <c r="C56" s="736">
        <f>(C$55/C$54)*100</f>
        <v>100</v>
      </c>
      <c r="D56" s="360">
        <v>0</v>
      </c>
      <c r="E56" s="736">
        <v>0</v>
      </c>
      <c r="F56" s="360">
        <v>0</v>
      </c>
      <c r="G56" s="736">
        <v>0</v>
      </c>
      <c r="H56" s="360">
        <v>0</v>
      </c>
      <c r="I56" s="292">
        <f>(I$55/I$54)*100</f>
        <v>100</v>
      </c>
      <c r="J56" s="360">
        <v>0</v>
      </c>
      <c r="K56" s="292">
        <v>0</v>
      </c>
      <c r="L56" s="360">
        <v>0</v>
      </c>
      <c r="M56" s="292">
        <v>0</v>
      </c>
      <c r="N56" s="360">
        <v>0</v>
      </c>
      <c r="O56" s="292">
        <v>0</v>
      </c>
      <c r="P56" s="736">
        <v>0</v>
      </c>
    </row>
    <row r="57" spans="1:16" ht="12.75">
      <c r="A57" s="15" t="s">
        <v>974</v>
      </c>
      <c r="B57" s="728" t="s">
        <v>996</v>
      </c>
      <c r="C57" s="130"/>
      <c r="D57" s="738"/>
      <c r="E57" s="130"/>
      <c r="F57" s="738"/>
      <c r="G57" s="130"/>
      <c r="H57" s="738"/>
      <c r="I57" s="130"/>
      <c r="J57" s="738"/>
      <c r="K57" s="130"/>
      <c r="L57" s="738"/>
      <c r="M57" s="130"/>
      <c r="N57" s="738"/>
      <c r="O57" s="130"/>
      <c r="P57" s="318"/>
    </row>
    <row r="58" spans="1:16" ht="12.75">
      <c r="A58" s="203" t="s">
        <v>527</v>
      </c>
      <c r="B58" s="759"/>
      <c r="C58" s="734">
        <f>SUM(D58:O58)</f>
        <v>0</v>
      </c>
      <c r="D58" s="715"/>
      <c r="E58" s="734"/>
      <c r="F58" s="715"/>
      <c r="G58" s="734"/>
      <c r="H58" s="715"/>
      <c r="I58" s="101">
        <v>0</v>
      </c>
      <c r="J58" s="136"/>
      <c r="K58" s="101"/>
      <c r="L58" s="136"/>
      <c r="M58" s="101"/>
      <c r="N58" s="136"/>
      <c r="O58" s="101"/>
      <c r="P58" s="319"/>
    </row>
    <row r="59" spans="1:16" ht="12.75">
      <c r="A59" s="194" t="s">
        <v>966</v>
      </c>
      <c r="B59" s="760"/>
      <c r="C59" s="734">
        <f>SUM(D59:O59)</f>
        <v>260</v>
      </c>
      <c r="D59" s="715">
        <v>0</v>
      </c>
      <c r="E59" s="734">
        <v>0</v>
      </c>
      <c r="F59" s="715">
        <v>0</v>
      </c>
      <c r="G59" s="734">
        <v>0</v>
      </c>
      <c r="H59" s="715">
        <v>0</v>
      </c>
      <c r="I59" s="101">
        <v>260</v>
      </c>
      <c r="J59" s="136">
        <v>0</v>
      </c>
      <c r="K59" s="101">
        <v>0</v>
      </c>
      <c r="L59" s="136">
        <v>0</v>
      </c>
      <c r="M59" s="101">
        <v>0</v>
      </c>
      <c r="N59" s="136">
        <v>0</v>
      </c>
      <c r="O59" s="101">
        <v>0</v>
      </c>
      <c r="P59" s="319"/>
    </row>
    <row r="60" spans="1:16" ht="12.75">
      <c r="A60" s="194" t="s">
        <v>1009</v>
      </c>
      <c r="B60" s="760"/>
      <c r="C60" s="734">
        <f>SUM(D60:P60)</f>
        <v>260</v>
      </c>
      <c r="D60" s="715">
        <v>0</v>
      </c>
      <c r="E60" s="734">
        <v>0</v>
      </c>
      <c r="F60" s="715">
        <v>0</v>
      </c>
      <c r="G60" s="734">
        <v>0</v>
      </c>
      <c r="H60" s="715">
        <v>0</v>
      </c>
      <c r="I60" s="101">
        <v>260</v>
      </c>
      <c r="J60" s="136">
        <v>0</v>
      </c>
      <c r="K60" s="101">
        <v>0</v>
      </c>
      <c r="L60" s="136">
        <v>0</v>
      </c>
      <c r="M60" s="101">
        <v>0</v>
      </c>
      <c r="N60" s="136">
        <v>0</v>
      </c>
      <c r="O60" s="101">
        <v>0</v>
      </c>
      <c r="P60" s="320">
        <v>0</v>
      </c>
    </row>
    <row r="61" spans="1:16" ht="12.75">
      <c r="A61" s="195" t="s">
        <v>1010</v>
      </c>
      <c r="B61" s="761"/>
      <c r="C61" s="293">
        <f>(C$60/C$59)*100</f>
        <v>100</v>
      </c>
      <c r="D61" s="739">
        <v>0</v>
      </c>
      <c r="E61" s="293">
        <v>0</v>
      </c>
      <c r="F61" s="739">
        <v>0</v>
      </c>
      <c r="G61" s="293">
        <v>0</v>
      </c>
      <c r="H61" s="739">
        <v>0</v>
      </c>
      <c r="I61" s="293">
        <f>(I$60/I$59)*100</f>
        <v>100</v>
      </c>
      <c r="J61" s="739">
        <v>0</v>
      </c>
      <c r="K61" s="293">
        <v>0</v>
      </c>
      <c r="L61" s="739">
        <v>0</v>
      </c>
      <c r="M61" s="293">
        <v>0</v>
      </c>
      <c r="N61" s="739">
        <v>0</v>
      </c>
      <c r="O61" s="293">
        <v>0</v>
      </c>
      <c r="P61" s="293">
        <v>0</v>
      </c>
    </row>
    <row r="62" spans="1:16" s="162" customFormat="1" ht="12.75">
      <c r="A62" s="369" t="s">
        <v>527</v>
      </c>
      <c r="B62" s="762"/>
      <c r="C62" s="143">
        <f>SUM(D62:O62)</f>
        <v>271166</v>
      </c>
      <c r="D62" s="714">
        <f aca="true" t="shared" si="0" ref="D62:O62">SUM(D13,D18,D23,D28,D33,D38,D43,D48,D53,)</f>
        <v>163140</v>
      </c>
      <c r="E62" s="143">
        <f t="shared" si="0"/>
        <v>41675</v>
      </c>
      <c r="F62" s="714">
        <f t="shared" si="0"/>
        <v>53619</v>
      </c>
      <c r="G62" s="143">
        <f t="shared" si="0"/>
        <v>0</v>
      </c>
      <c r="H62" s="714">
        <f t="shared" si="0"/>
        <v>0</v>
      </c>
      <c r="I62" s="143">
        <f t="shared" si="0"/>
        <v>12000</v>
      </c>
      <c r="J62" s="714">
        <f t="shared" si="0"/>
        <v>0</v>
      </c>
      <c r="K62" s="143">
        <f t="shared" si="0"/>
        <v>732</v>
      </c>
      <c r="L62" s="714">
        <f t="shared" si="0"/>
        <v>0</v>
      </c>
      <c r="M62" s="143">
        <f t="shared" si="0"/>
        <v>0</v>
      </c>
      <c r="N62" s="714">
        <f t="shared" si="0"/>
        <v>0</v>
      </c>
      <c r="O62" s="143">
        <f t="shared" si="0"/>
        <v>0</v>
      </c>
      <c r="P62" s="774"/>
    </row>
    <row r="63" spans="1:16" ht="12.75">
      <c r="A63" s="280" t="s">
        <v>966</v>
      </c>
      <c r="B63" s="759"/>
      <c r="C63" s="735">
        <f>SUM(D63:O63)</f>
        <v>364445</v>
      </c>
      <c r="D63" s="769">
        <f>D$14+D$24+D$29+D$34+D$39+D$44+D$49+D$54+D$59</f>
        <v>165526</v>
      </c>
      <c r="E63" s="773">
        <f aca="true" t="shared" si="1" ref="E63:P63">E$14+E$24+E$29+E$34+E$39+E$44+E$49+E$54+E$59</f>
        <v>41782</v>
      </c>
      <c r="F63" s="769">
        <f t="shared" si="1"/>
        <v>65824</v>
      </c>
      <c r="G63" s="773">
        <f t="shared" si="1"/>
        <v>0</v>
      </c>
      <c r="H63" s="769">
        <f t="shared" si="1"/>
        <v>0</v>
      </c>
      <c r="I63" s="419">
        <f t="shared" si="1"/>
        <v>82067</v>
      </c>
      <c r="J63" s="423">
        <f t="shared" si="1"/>
        <v>0</v>
      </c>
      <c r="K63" s="419">
        <f t="shared" si="1"/>
        <v>9246</v>
      </c>
      <c r="L63" s="423">
        <f t="shared" si="1"/>
        <v>0</v>
      </c>
      <c r="M63" s="419">
        <f t="shared" si="1"/>
        <v>0</v>
      </c>
      <c r="N63" s="423">
        <f t="shared" si="1"/>
        <v>0</v>
      </c>
      <c r="O63" s="419">
        <f t="shared" si="1"/>
        <v>0</v>
      </c>
      <c r="P63" s="419">
        <f t="shared" si="1"/>
        <v>0</v>
      </c>
    </row>
    <row r="64" spans="1:16" ht="12.75">
      <c r="A64" s="421" t="s">
        <v>1009</v>
      </c>
      <c r="B64" s="763"/>
      <c r="C64" s="748">
        <f>SUM(D64:P64)</f>
        <v>354619</v>
      </c>
      <c r="D64" s="719">
        <f>D$15+D$20+D$25+D$30+D$35+D$40+D$45+D$50+D$55+D$60</f>
        <v>165273</v>
      </c>
      <c r="E64" s="720">
        <f aca="true" t="shared" si="2" ref="E64:P64">E$15+E$20+E$25+E$30+E$35+E$40+E$45+E$50+E$55+E$60</f>
        <v>41822</v>
      </c>
      <c r="F64" s="719">
        <f t="shared" si="2"/>
        <v>55766</v>
      </c>
      <c r="G64" s="720">
        <f t="shared" si="2"/>
        <v>0</v>
      </c>
      <c r="H64" s="719">
        <f t="shared" si="2"/>
        <v>0</v>
      </c>
      <c r="I64" s="378">
        <f t="shared" si="2"/>
        <v>82068</v>
      </c>
      <c r="J64" s="396">
        <f t="shared" si="2"/>
        <v>0</v>
      </c>
      <c r="K64" s="378">
        <f t="shared" si="2"/>
        <v>9690</v>
      </c>
      <c r="L64" s="396">
        <f t="shared" si="2"/>
        <v>0</v>
      </c>
      <c r="M64" s="378">
        <f t="shared" si="2"/>
        <v>0</v>
      </c>
      <c r="N64" s="396">
        <f t="shared" si="2"/>
        <v>0</v>
      </c>
      <c r="O64" s="378">
        <f t="shared" si="2"/>
        <v>0</v>
      </c>
      <c r="P64" s="378">
        <f t="shared" si="2"/>
        <v>0</v>
      </c>
    </row>
    <row r="65" spans="1:16" ht="12.75">
      <c r="A65" s="422" t="s">
        <v>1010</v>
      </c>
      <c r="B65" s="764"/>
      <c r="C65" s="429">
        <f>(C$64/C$63)*100</f>
        <v>97.30384557340614</v>
      </c>
      <c r="D65" s="770">
        <f>(D$64/D$63)*100</f>
        <v>99.84715392143832</v>
      </c>
      <c r="E65" s="429">
        <f>(E$64/E$63)*100</f>
        <v>100.09573500550476</v>
      </c>
      <c r="F65" s="770">
        <f>(F$64/F$63)*100</f>
        <v>84.71985901798736</v>
      </c>
      <c r="G65" s="429">
        <v>0</v>
      </c>
      <c r="H65" s="770">
        <v>0</v>
      </c>
      <c r="I65" s="429">
        <f>(I$64/I$63)*100</f>
        <v>100.00121851657792</v>
      </c>
      <c r="J65" s="770">
        <v>0</v>
      </c>
      <c r="K65" s="429">
        <f>(K$64/K$63)*100</f>
        <v>104.80207657365348</v>
      </c>
      <c r="L65" s="770">
        <v>0</v>
      </c>
      <c r="M65" s="429">
        <v>0</v>
      </c>
      <c r="N65" s="770">
        <v>0</v>
      </c>
      <c r="O65" s="429">
        <v>0</v>
      </c>
      <c r="P65" s="429">
        <v>0</v>
      </c>
    </row>
    <row r="66" spans="1:16" ht="12.75">
      <c r="A66" s="1"/>
      <c r="B66" s="1"/>
      <c r="C66" s="767"/>
      <c r="D66" s="1"/>
      <c r="E66" s="767"/>
      <c r="F66" s="1"/>
      <c r="G66" s="767"/>
      <c r="H66" s="1"/>
      <c r="I66" s="767"/>
      <c r="J66" s="1"/>
      <c r="K66" s="767"/>
      <c r="L66" s="1"/>
      <c r="M66" s="767"/>
      <c r="N66" s="1"/>
      <c r="O66" s="767"/>
      <c r="P66" s="775"/>
    </row>
    <row r="67" spans="1:16" ht="12.75">
      <c r="A67" s="1"/>
      <c r="B67" s="1"/>
      <c r="C67" s="767"/>
      <c r="D67" s="1"/>
      <c r="E67" s="767"/>
      <c r="F67" s="1"/>
      <c r="G67" s="767"/>
      <c r="H67" s="1"/>
      <c r="I67" s="767"/>
      <c r="J67" s="1"/>
      <c r="K67" s="767"/>
      <c r="L67" s="1"/>
      <c r="M67" s="767"/>
      <c r="N67" s="1"/>
      <c r="O67" s="767"/>
      <c r="P67" s="775"/>
    </row>
    <row r="68" spans="1:16" ht="12.75">
      <c r="A68" s="425" t="s">
        <v>1064</v>
      </c>
      <c r="B68" s="765" t="s">
        <v>996</v>
      </c>
      <c r="C68" s="424">
        <f>SUM(D68:P68)</f>
        <v>12000</v>
      </c>
      <c r="D68" s="771">
        <f>D$13+D$18+D$28+D$33+D$38+D$43+D$48+D$53+D$58</f>
        <v>0</v>
      </c>
      <c r="E68" s="424">
        <f aca="true" t="shared" si="3" ref="E68:P68">E$13+E$18+E$28+E$33+E$38+E$43+E$48+E$53+E$58</f>
        <v>0</v>
      </c>
      <c r="F68" s="771">
        <f t="shared" si="3"/>
        <v>0</v>
      </c>
      <c r="G68" s="424">
        <f t="shared" si="3"/>
        <v>0</v>
      </c>
      <c r="H68" s="771">
        <f t="shared" si="3"/>
        <v>0</v>
      </c>
      <c r="I68" s="424">
        <f t="shared" si="3"/>
        <v>12000</v>
      </c>
      <c r="J68" s="771">
        <f t="shared" si="3"/>
        <v>0</v>
      </c>
      <c r="K68" s="424">
        <f t="shared" si="3"/>
        <v>0</v>
      </c>
      <c r="L68" s="771">
        <f t="shared" si="3"/>
        <v>0</v>
      </c>
      <c r="M68" s="424">
        <f t="shared" si="3"/>
        <v>0</v>
      </c>
      <c r="N68" s="771">
        <f t="shared" si="3"/>
        <v>0</v>
      </c>
      <c r="O68" s="424">
        <f t="shared" si="3"/>
        <v>0</v>
      </c>
      <c r="P68" s="424">
        <f t="shared" si="3"/>
        <v>0</v>
      </c>
    </row>
    <row r="69" spans="1:16" ht="12.75">
      <c r="A69" s="14" t="s">
        <v>1002</v>
      </c>
      <c r="B69" s="733" t="s">
        <v>996</v>
      </c>
      <c r="C69" s="424">
        <f>SUM(D69:P69)</f>
        <v>82067</v>
      </c>
      <c r="D69" s="771">
        <f>D$14+D$19+D$29+D$34+D$39+D$44+D$49+D$54+D$59</f>
        <v>0</v>
      </c>
      <c r="E69" s="424">
        <f aca="true" t="shared" si="4" ref="E69:P69">E$14+E$19+E$29+E$34+E$39+E$44+E$49+E$54+E$59</f>
        <v>0</v>
      </c>
      <c r="F69" s="771">
        <f t="shared" si="4"/>
        <v>0</v>
      </c>
      <c r="G69" s="424">
        <f t="shared" si="4"/>
        <v>0</v>
      </c>
      <c r="H69" s="771">
        <f t="shared" si="4"/>
        <v>0</v>
      </c>
      <c r="I69" s="424">
        <f t="shared" si="4"/>
        <v>82067</v>
      </c>
      <c r="J69" s="771">
        <f t="shared" si="4"/>
        <v>0</v>
      </c>
      <c r="K69" s="424">
        <f t="shared" si="4"/>
        <v>0</v>
      </c>
      <c r="L69" s="771">
        <f t="shared" si="4"/>
        <v>0</v>
      </c>
      <c r="M69" s="424">
        <f t="shared" si="4"/>
        <v>0</v>
      </c>
      <c r="N69" s="771">
        <f t="shared" si="4"/>
        <v>0</v>
      </c>
      <c r="O69" s="424">
        <f t="shared" si="4"/>
        <v>0</v>
      </c>
      <c r="P69" s="424">
        <f t="shared" si="4"/>
        <v>0</v>
      </c>
    </row>
    <row r="70" spans="1:16" ht="12.75">
      <c r="A70" s="14" t="s">
        <v>1029</v>
      </c>
      <c r="B70" s="733" t="s">
        <v>996</v>
      </c>
      <c r="C70" s="424">
        <f>SUM(D70:P70)</f>
        <v>82068</v>
      </c>
      <c r="D70" s="771">
        <f>D$15+D$20+D$30+D$35+D$40+D$45+D$50+D$55+D$60</f>
        <v>0</v>
      </c>
      <c r="E70" s="424">
        <f aca="true" t="shared" si="5" ref="E70:P70">E$15+E$20+E$30+E$35+E$40+E$45+E$50+E$55+E$60</f>
        <v>0</v>
      </c>
      <c r="F70" s="771">
        <f t="shared" si="5"/>
        <v>0</v>
      </c>
      <c r="G70" s="424">
        <f t="shared" si="5"/>
        <v>0</v>
      </c>
      <c r="H70" s="771">
        <f t="shared" si="5"/>
        <v>0</v>
      </c>
      <c r="I70" s="424">
        <f t="shared" si="5"/>
        <v>82068</v>
      </c>
      <c r="J70" s="771">
        <f t="shared" si="5"/>
        <v>0</v>
      </c>
      <c r="K70" s="424">
        <f t="shared" si="5"/>
        <v>0</v>
      </c>
      <c r="L70" s="771">
        <f t="shared" si="5"/>
        <v>0</v>
      </c>
      <c r="M70" s="424">
        <f t="shared" si="5"/>
        <v>0</v>
      </c>
      <c r="N70" s="771">
        <f t="shared" si="5"/>
        <v>0</v>
      </c>
      <c r="O70" s="424">
        <f t="shared" si="5"/>
        <v>0</v>
      </c>
      <c r="P70" s="424">
        <f t="shared" si="5"/>
        <v>0</v>
      </c>
    </row>
    <row r="71" spans="1:16" ht="12.75">
      <c r="A71" s="14" t="s">
        <v>1067</v>
      </c>
      <c r="B71" s="733" t="s">
        <v>996</v>
      </c>
      <c r="C71" s="428">
        <f>(C$70/C$69)*100</f>
        <v>100.00121851657792</v>
      </c>
      <c r="D71" s="772">
        <v>0</v>
      </c>
      <c r="E71" s="428">
        <v>0</v>
      </c>
      <c r="F71" s="772">
        <v>0</v>
      </c>
      <c r="G71" s="428">
        <v>0</v>
      </c>
      <c r="H71" s="772">
        <v>0</v>
      </c>
      <c r="I71" s="428">
        <f>(I$70/I$69)*100</f>
        <v>100.00121851657792</v>
      </c>
      <c r="J71" s="772">
        <v>0</v>
      </c>
      <c r="K71" s="428">
        <v>0</v>
      </c>
      <c r="L71" s="772">
        <v>0</v>
      </c>
      <c r="M71" s="428">
        <v>0</v>
      </c>
      <c r="N71" s="772">
        <v>0</v>
      </c>
      <c r="O71" s="428">
        <v>0</v>
      </c>
      <c r="P71" s="428">
        <v>0</v>
      </c>
    </row>
    <row r="72" spans="1:16" ht="12.75">
      <c r="A72" s="14" t="s">
        <v>1001</v>
      </c>
      <c r="B72" s="733" t="s">
        <v>998</v>
      </c>
      <c r="C72" s="424"/>
      <c r="D72" s="771"/>
      <c r="E72" s="424"/>
      <c r="F72" s="771"/>
      <c r="G72" s="424"/>
      <c r="H72" s="771"/>
      <c r="I72" s="424"/>
      <c r="J72" s="771"/>
      <c r="K72" s="424"/>
      <c r="L72" s="771"/>
      <c r="M72" s="424"/>
      <c r="N72" s="771"/>
      <c r="O72" s="424"/>
      <c r="P72" s="420"/>
    </row>
    <row r="73" spans="1:16" ht="12.75">
      <c r="A73" s="14" t="s">
        <v>1065</v>
      </c>
      <c r="B73" s="733" t="s">
        <v>1004</v>
      </c>
      <c r="C73" s="424">
        <f>SUM(D73:P73)</f>
        <v>259166</v>
      </c>
      <c r="D73" s="771">
        <f>D$23</f>
        <v>163140</v>
      </c>
      <c r="E73" s="424">
        <f aca="true" t="shared" si="6" ref="E73:P73">E$23</f>
        <v>41675</v>
      </c>
      <c r="F73" s="771">
        <f t="shared" si="6"/>
        <v>53619</v>
      </c>
      <c r="G73" s="424">
        <f t="shared" si="6"/>
        <v>0</v>
      </c>
      <c r="H73" s="771">
        <f t="shared" si="6"/>
        <v>0</v>
      </c>
      <c r="I73" s="424">
        <f t="shared" si="6"/>
        <v>0</v>
      </c>
      <c r="J73" s="771">
        <f t="shared" si="6"/>
        <v>0</v>
      </c>
      <c r="K73" s="424">
        <f t="shared" si="6"/>
        <v>732</v>
      </c>
      <c r="L73" s="771">
        <f t="shared" si="6"/>
        <v>0</v>
      </c>
      <c r="M73" s="424">
        <f t="shared" si="6"/>
        <v>0</v>
      </c>
      <c r="N73" s="771">
        <f t="shared" si="6"/>
        <v>0</v>
      </c>
      <c r="O73" s="424">
        <f t="shared" si="6"/>
        <v>0</v>
      </c>
      <c r="P73" s="424">
        <f t="shared" si="6"/>
        <v>0</v>
      </c>
    </row>
    <row r="74" spans="1:16" ht="12.75">
      <c r="A74" s="14" t="s">
        <v>1003</v>
      </c>
      <c r="B74" s="733" t="s">
        <v>1004</v>
      </c>
      <c r="C74" s="424">
        <f>SUM(D74:P74)</f>
        <v>282378</v>
      </c>
      <c r="D74" s="771">
        <f>D$24</f>
        <v>165526</v>
      </c>
      <c r="E74" s="424">
        <f aca="true" t="shared" si="7" ref="E74:P74">E$24</f>
        <v>41782</v>
      </c>
      <c r="F74" s="771">
        <f t="shared" si="7"/>
        <v>65824</v>
      </c>
      <c r="G74" s="424">
        <f t="shared" si="7"/>
        <v>0</v>
      </c>
      <c r="H74" s="771">
        <f t="shared" si="7"/>
        <v>0</v>
      </c>
      <c r="I74" s="424">
        <f t="shared" si="7"/>
        <v>0</v>
      </c>
      <c r="J74" s="771">
        <f t="shared" si="7"/>
        <v>0</v>
      </c>
      <c r="K74" s="424">
        <f t="shared" si="7"/>
        <v>9246</v>
      </c>
      <c r="L74" s="771">
        <f t="shared" si="7"/>
        <v>0</v>
      </c>
      <c r="M74" s="424">
        <f t="shared" si="7"/>
        <v>0</v>
      </c>
      <c r="N74" s="771">
        <f t="shared" si="7"/>
        <v>0</v>
      </c>
      <c r="O74" s="424">
        <f t="shared" si="7"/>
        <v>0</v>
      </c>
      <c r="P74" s="424">
        <f t="shared" si="7"/>
        <v>0</v>
      </c>
    </row>
    <row r="75" spans="1:16" ht="12.75">
      <c r="A75" s="14" t="s">
        <v>1066</v>
      </c>
      <c r="B75" s="733" t="s">
        <v>1004</v>
      </c>
      <c r="C75" s="424">
        <f>SUM(D75:P75)</f>
        <v>272551</v>
      </c>
      <c r="D75" s="771">
        <f>D$25</f>
        <v>165273</v>
      </c>
      <c r="E75" s="424">
        <f aca="true" t="shared" si="8" ref="E75:P75">E$25</f>
        <v>41822</v>
      </c>
      <c r="F75" s="771">
        <f t="shared" si="8"/>
        <v>55766</v>
      </c>
      <c r="G75" s="424">
        <f t="shared" si="8"/>
        <v>0</v>
      </c>
      <c r="H75" s="771">
        <f t="shared" si="8"/>
        <v>0</v>
      </c>
      <c r="I75" s="424">
        <f t="shared" si="8"/>
        <v>0</v>
      </c>
      <c r="J75" s="771">
        <f t="shared" si="8"/>
        <v>0</v>
      </c>
      <c r="K75" s="424">
        <f t="shared" si="8"/>
        <v>9690</v>
      </c>
      <c r="L75" s="771">
        <f t="shared" si="8"/>
        <v>0</v>
      </c>
      <c r="M75" s="424">
        <f t="shared" si="8"/>
        <v>0</v>
      </c>
      <c r="N75" s="771">
        <f t="shared" si="8"/>
        <v>0</v>
      </c>
      <c r="O75" s="424">
        <f t="shared" si="8"/>
        <v>0</v>
      </c>
      <c r="P75" s="424">
        <f t="shared" si="8"/>
        <v>0</v>
      </c>
    </row>
    <row r="76" spans="1:16" ht="12.75">
      <c r="A76" s="14" t="s">
        <v>1068</v>
      </c>
      <c r="B76" s="733" t="s">
        <v>1004</v>
      </c>
      <c r="C76" s="428">
        <f>(C$75/C$74)*100</f>
        <v>96.51991302438574</v>
      </c>
      <c r="D76" s="772">
        <f>(D$75/D$74)*100</f>
        <v>99.84715392143832</v>
      </c>
      <c r="E76" s="428">
        <f>(E$75/E$74)*100</f>
        <v>100.09573500550476</v>
      </c>
      <c r="F76" s="772">
        <f>(F$75/F$74)*100</f>
        <v>84.71985901798736</v>
      </c>
      <c r="G76" s="428">
        <v>0</v>
      </c>
      <c r="H76" s="772">
        <v>0</v>
      </c>
      <c r="I76" s="428">
        <v>0</v>
      </c>
      <c r="J76" s="772">
        <v>0</v>
      </c>
      <c r="K76" s="428">
        <f>(K$75/K$74)*100</f>
        <v>104.80207657365348</v>
      </c>
      <c r="L76" s="772">
        <v>0</v>
      </c>
      <c r="M76" s="428">
        <v>0</v>
      </c>
      <c r="N76" s="772">
        <v>0</v>
      </c>
      <c r="O76" s="428">
        <v>0</v>
      </c>
      <c r="P76" s="428">
        <v>0</v>
      </c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</sheetData>
  <sheetProtection/>
  <mergeCells count="16">
    <mergeCell ref="C7:C10"/>
    <mergeCell ref="J7:L7"/>
    <mergeCell ref="D7:I7"/>
    <mergeCell ref="A3:P3"/>
    <mergeCell ref="J6:P6"/>
    <mergeCell ref="P7:P10"/>
    <mergeCell ref="A4:P4"/>
    <mergeCell ref="A5:P5"/>
    <mergeCell ref="A7:A10"/>
    <mergeCell ref="F8:F10"/>
    <mergeCell ref="D8:D10"/>
    <mergeCell ref="J8:J10"/>
    <mergeCell ref="K8:K10"/>
    <mergeCell ref="O7:O10"/>
    <mergeCell ref="M7:M10"/>
    <mergeCell ref="N7:N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4" r:id="rId1"/>
  <headerFooter alignWithMargins="0">
    <oddFooter>&amp;C&amp;P. oldal</oddFooter>
  </headerFooter>
  <rowBreaks count="1" manualBreakCount="1">
    <brk id="46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26"/>
  <sheetViews>
    <sheetView view="pageBreakPreview" zoomScaleSheetLayoutView="100" zoomScalePageLayoutView="0" workbookViewId="0" topLeftCell="A1">
      <selection activeCell="C21" sqref="C20:C21"/>
    </sheetView>
  </sheetViews>
  <sheetFormatPr defaultColWidth="9.140625" defaultRowHeight="12.75"/>
  <cols>
    <col min="1" max="1" width="34.57421875" style="0" customWidth="1"/>
    <col min="2" max="2" width="10.00390625" style="186" customWidth="1"/>
    <col min="3" max="3" width="9.421875" style="0" customWidth="1"/>
    <col min="4" max="4" width="9.8515625" style="0" customWidth="1"/>
    <col min="5" max="5" width="9.28125" style="0" customWidth="1"/>
    <col min="6" max="6" width="8.7109375" style="0" customWidth="1"/>
    <col min="7" max="7" width="11.28125" style="0" customWidth="1"/>
    <col min="8" max="8" width="10.421875" style="0" customWidth="1"/>
    <col min="9" max="9" width="8.7109375" style="0" customWidth="1"/>
    <col min="10" max="10" width="10.57421875" style="0" customWidth="1"/>
    <col min="11" max="13" width="8.7109375" style="0" customWidth="1"/>
  </cols>
  <sheetData>
    <row r="1" spans="1:13" ht="15.75">
      <c r="A1" s="4" t="s">
        <v>13</v>
      </c>
      <c r="B1" s="46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15.75">
      <c r="A2" s="4"/>
      <c r="B2" s="46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15.75">
      <c r="A3" s="875" t="s">
        <v>512</v>
      </c>
      <c r="B3" s="875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</row>
    <row r="4" spans="1:15" ht="15.75">
      <c r="A4" s="875" t="s">
        <v>1017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179"/>
      <c r="O4" s="179"/>
    </row>
    <row r="5" spans="1:13" ht="15.75">
      <c r="A5" s="875" t="s">
        <v>455</v>
      </c>
      <c r="B5" s="875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</row>
    <row r="6" spans="1:13" ht="12.75">
      <c r="A6" s="5"/>
      <c r="B6" s="5"/>
      <c r="C6" s="5"/>
      <c r="D6" s="5"/>
      <c r="E6" s="5"/>
      <c r="F6" s="5"/>
      <c r="G6" s="33"/>
      <c r="H6" s="5"/>
      <c r="I6" s="5"/>
      <c r="J6" s="884" t="s">
        <v>1012</v>
      </c>
      <c r="K6" s="886"/>
      <c r="L6" s="886"/>
      <c r="M6" s="886"/>
    </row>
    <row r="7" spans="1:13" ht="12.75" customHeight="1">
      <c r="A7" s="878" t="s">
        <v>887</v>
      </c>
      <c r="B7" s="255"/>
      <c r="C7" s="878" t="s">
        <v>889</v>
      </c>
      <c r="D7" s="19"/>
      <c r="E7" s="20"/>
      <c r="F7" s="20" t="s">
        <v>515</v>
      </c>
      <c r="G7" s="228"/>
      <c r="H7" s="11"/>
      <c r="I7" s="888" t="s">
        <v>516</v>
      </c>
      <c r="J7" s="889"/>
      <c r="K7" s="878" t="s">
        <v>500</v>
      </c>
      <c r="L7" s="878" t="s">
        <v>501</v>
      </c>
      <c r="M7" s="902" t="s">
        <v>1015</v>
      </c>
    </row>
    <row r="8" spans="1:13" ht="12.75">
      <c r="A8" s="846"/>
      <c r="B8" s="256"/>
      <c r="C8" s="846"/>
      <c r="D8" s="878" t="s">
        <v>560</v>
      </c>
      <c r="E8" s="7" t="s">
        <v>502</v>
      </c>
      <c r="F8" s="899" t="s">
        <v>503</v>
      </c>
      <c r="G8" s="21" t="s">
        <v>504</v>
      </c>
      <c r="H8" s="8" t="s">
        <v>474</v>
      </c>
      <c r="I8" s="878" t="s">
        <v>505</v>
      </c>
      <c r="J8" s="878" t="s">
        <v>890</v>
      </c>
      <c r="K8" s="846"/>
      <c r="L8" s="846"/>
      <c r="M8" s="903"/>
    </row>
    <row r="9" spans="1:13" ht="12.75">
      <c r="A9" s="846"/>
      <c r="B9" s="256"/>
      <c r="C9" s="846"/>
      <c r="D9" s="846"/>
      <c r="E9" s="21" t="s">
        <v>518</v>
      </c>
      <c r="F9" s="900"/>
      <c r="G9" s="21" t="s">
        <v>508</v>
      </c>
      <c r="H9" s="23" t="s">
        <v>655</v>
      </c>
      <c r="I9" s="846"/>
      <c r="J9" s="846"/>
      <c r="K9" s="846"/>
      <c r="L9" s="846"/>
      <c r="M9" s="903"/>
    </row>
    <row r="10" spans="1:13" ht="12.75">
      <c r="A10" s="879"/>
      <c r="B10" s="257"/>
      <c r="C10" s="879"/>
      <c r="D10" s="879"/>
      <c r="E10" s="9" t="s">
        <v>510</v>
      </c>
      <c r="F10" s="901"/>
      <c r="G10" s="9" t="s">
        <v>511</v>
      </c>
      <c r="H10" s="25" t="s">
        <v>656</v>
      </c>
      <c r="I10" s="879"/>
      <c r="J10" s="879"/>
      <c r="K10" s="879"/>
      <c r="L10" s="879"/>
      <c r="M10" s="903"/>
    </row>
    <row r="11" spans="1:13" ht="12.75">
      <c r="A11" s="10" t="s">
        <v>440</v>
      </c>
      <c r="B11" s="228"/>
      <c r="C11" s="10" t="s">
        <v>441</v>
      </c>
      <c r="D11" s="10" t="s">
        <v>442</v>
      </c>
      <c r="E11" s="10" t="s">
        <v>443</v>
      </c>
      <c r="F11" s="19" t="s">
        <v>444</v>
      </c>
      <c r="G11" s="10" t="s">
        <v>445</v>
      </c>
      <c r="H11" s="11" t="s">
        <v>447</v>
      </c>
      <c r="I11" s="10" t="s">
        <v>448</v>
      </c>
      <c r="J11" s="10" t="s">
        <v>449</v>
      </c>
      <c r="K11" s="10" t="s">
        <v>450</v>
      </c>
      <c r="L11" s="10" t="s">
        <v>451</v>
      </c>
      <c r="M11" s="331" t="s">
        <v>452</v>
      </c>
    </row>
    <row r="12" spans="1:13" ht="12.75">
      <c r="A12" s="196" t="s">
        <v>805</v>
      </c>
      <c r="B12" s="261" t="s">
        <v>996</v>
      </c>
      <c r="C12" s="7"/>
      <c r="D12" s="18"/>
      <c r="E12" s="7"/>
      <c r="F12" s="780"/>
      <c r="G12" s="7"/>
      <c r="H12" s="793"/>
      <c r="I12" s="7"/>
      <c r="J12" s="793"/>
      <c r="K12" s="7"/>
      <c r="L12" s="784"/>
      <c r="M12" s="12"/>
    </row>
    <row r="13" spans="1:14" ht="12.75">
      <c r="A13" s="194" t="s">
        <v>527</v>
      </c>
      <c r="B13" s="194"/>
      <c r="C13" s="197">
        <f>SUM(D13:K13)</f>
        <v>189127</v>
      </c>
      <c r="D13" s="193">
        <f aca="true" t="shared" si="0" ref="D13:L13">SUM(D18,D23,D28)</f>
        <v>106116</v>
      </c>
      <c r="E13" s="197">
        <f t="shared" si="0"/>
        <v>28237</v>
      </c>
      <c r="F13" s="193">
        <f t="shared" si="0"/>
        <v>54774</v>
      </c>
      <c r="G13" s="197">
        <f t="shared" si="0"/>
        <v>0</v>
      </c>
      <c r="H13" s="785">
        <f t="shared" si="0"/>
        <v>0</v>
      </c>
      <c r="I13" s="197">
        <f t="shared" si="0"/>
        <v>0</v>
      </c>
      <c r="J13" s="193">
        <f t="shared" si="0"/>
        <v>0</v>
      </c>
      <c r="K13" s="197">
        <f t="shared" si="0"/>
        <v>0</v>
      </c>
      <c r="L13" s="785">
        <f t="shared" si="0"/>
        <v>0</v>
      </c>
      <c r="M13" s="197"/>
      <c r="N13" s="155">
        <f aca="true" t="shared" si="1" ref="N13:N18">SUM(D13:L13)</f>
        <v>189127</v>
      </c>
    </row>
    <row r="14" spans="1:14" ht="12.75">
      <c r="A14" s="194" t="s">
        <v>1069</v>
      </c>
      <c r="B14" s="194"/>
      <c r="C14" s="430">
        <f>SUM(D14:M14)</f>
        <v>218802</v>
      </c>
      <c r="D14" s="431">
        <f>D$19+D$24+D$29</f>
        <v>120653</v>
      </c>
      <c r="E14" s="430">
        <f aca="true" t="shared" si="2" ref="E14:M14">E$19+E$24+E$29</f>
        <v>32192</v>
      </c>
      <c r="F14" s="431">
        <f t="shared" si="2"/>
        <v>65957</v>
      </c>
      <c r="G14" s="430">
        <f t="shared" si="2"/>
        <v>0</v>
      </c>
      <c r="H14" s="786">
        <f t="shared" si="2"/>
        <v>0</v>
      </c>
      <c r="I14" s="795">
        <f t="shared" si="2"/>
        <v>0</v>
      </c>
      <c r="J14" s="786">
        <f t="shared" si="2"/>
        <v>0</v>
      </c>
      <c r="K14" s="430">
        <f t="shared" si="2"/>
        <v>0</v>
      </c>
      <c r="L14" s="786">
        <f t="shared" si="2"/>
        <v>0</v>
      </c>
      <c r="M14" s="430">
        <f t="shared" si="2"/>
        <v>0</v>
      </c>
      <c r="N14" s="155">
        <f t="shared" si="1"/>
        <v>218802</v>
      </c>
    </row>
    <row r="15" spans="1:14" ht="12.75">
      <c r="A15" s="194" t="s">
        <v>1009</v>
      </c>
      <c r="B15" s="194"/>
      <c r="C15" s="430">
        <f>SUM(D15:M15)</f>
        <v>209876</v>
      </c>
      <c r="D15" s="431">
        <f>D$20+D$25+D$30</f>
        <v>120653</v>
      </c>
      <c r="E15" s="430">
        <f aca="true" t="shared" si="3" ref="E15:M15">E$20+E$25+E$30</f>
        <v>32193</v>
      </c>
      <c r="F15" s="431">
        <f t="shared" si="3"/>
        <v>63196</v>
      </c>
      <c r="G15" s="430">
        <f t="shared" si="3"/>
        <v>0</v>
      </c>
      <c r="H15" s="786">
        <f t="shared" si="3"/>
        <v>0</v>
      </c>
      <c r="I15" s="795">
        <f t="shared" si="3"/>
        <v>0</v>
      </c>
      <c r="J15" s="786">
        <f t="shared" si="3"/>
        <v>0</v>
      </c>
      <c r="K15" s="430">
        <f t="shared" si="3"/>
        <v>0</v>
      </c>
      <c r="L15" s="786">
        <f t="shared" si="3"/>
        <v>0</v>
      </c>
      <c r="M15" s="430">
        <f t="shared" si="3"/>
        <v>-6166</v>
      </c>
      <c r="N15" s="155"/>
    </row>
    <row r="16" spans="1:14" ht="12.75">
      <c r="A16" s="195" t="s">
        <v>1010</v>
      </c>
      <c r="B16" s="195"/>
      <c r="C16" s="444">
        <f>(C$15/C$14)*100</f>
        <v>95.92051260957395</v>
      </c>
      <c r="D16" s="441">
        <f>(D$15/D$14)*100</f>
        <v>100</v>
      </c>
      <c r="E16" s="444">
        <f>(E$15/E$14)*100</f>
        <v>100.00310636182903</v>
      </c>
      <c r="F16" s="776">
        <f>(F$15/F$14)*100</f>
        <v>95.81393938475067</v>
      </c>
      <c r="G16" s="444">
        <v>0</v>
      </c>
      <c r="H16" s="787">
        <v>0</v>
      </c>
      <c r="I16" s="444">
        <v>0</v>
      </c>
      <c r="J16" s="787">
        <v>0</v>
      </c>
      <c r="K16" s="444">
        <v>0</v>
      </c>
      <c r="L16" s="787">
        <v>0</v>
      </c>
      <c r="M16" s="444">
        <v>0</v>
      </c>
      <c r="N16" s="155"/>
    </row>
    <row r="17" spans="1:21" ht="12.75">
      <c r="A17" s="15" t="s">
        <v>795</v>
      </c>
      <c r="B17" s="12"/>
      <c r="C17" s="12"/>
      <c r="D17" s="26"/>
      <c r="E17" s="12"/>
      <c r="F17" s="781"/>
      <c r="G17" s="12"/>
      <c r="H17" s="784"/>
      <c r="I17" s="12"/>
      <c r="J17" s="784"/>
      <c r="K17" s="12"/>
      <c r="L17" s="738"/>
      <c r="M17" s="130"/>
      <c r="N17" s="155">
        <f t="shared" si="1"/>
        <v>0</v>
      </c>
      <c r="U17" s="79"/>
    </row>
    <row r="18" spans="1:14" ht="12.75">
      <c r="A18" s="194" t="s">
        <v>527</v>
      </c>
      <c r="B18" s="194"/>
      <c r="C18" s="101">
        <f>SUM(D18:L18)</f>
        <v>82196</v>
      </c>
      <c r="D18" s="136">
        <v>45085</v>
      </c>
      <c r="E18" s="101">
        <v>12057</v>
      </c>
      <c r="F18" s="136">
        <v>25054</v>
      </c>
      <c r="G18" s="101">
        <v>0</v>
      </c>
      <c r="H18" s="715">
        <v>0</v>
      </c>
      <c r="I18" s="101">
        <v>0</v>
      </c>
      <c r="J18" s="136">
        <v>0</v>
      </c>
      <c r="K18" s="101">
        <v>0</v>
      </c>
      <c r="L18" s="715">
        <v>0</v>
      </c>
      <c r="M18" s="101"/>
      <c r="N18" s="155">
        <f t="shared" si="1"/>
        <v>82196</v>
      </c>
    </row>
    <row r="19" spans="1:14" ht="12.75">
      <c r="A19" s="194" t="s">
        <v>1069</v>
      </c>
      <c r="B19" s="194"/>
      <c r="C19" s="430">
        <f>SUM(D19:M19)</f>
        <v>89118</v>
      </c>
      <c r="D19" s="431">
        <v>50992</v>
      </c>
      <c r="E19" s="430">
        <v>13650</v>
      </c>
      <c r="F19" s="796">
        <v>24476</v>
      </c>
      <c r="G19" s="430">
        <v>0</v>
      </c>
      <c r="H19" s="786">
        <v>0</v>
      </c>
      <c r="I19" s="430">
        <v>0</v>
      </c>
      <c r="J19" s="786">
        <v>0</v>
      </c>
      <c r="K19" s="430">
        <v>0</v>
      </c>
      <c r="L19" s="786">
        <v>0</v>
      </c>
      <c r="M19" s="430">
        <v>0</v>
      </c>
      <c r="N19" s="155"/>
    </row>
    <row r="20" spans="1:14" ht="12.75">
      <c r="A20" s="194" t="s">
        <v>1009</v>
      </c>
      <c r="B20" s="194"/>
      <c r="C20" s="430">
        <f>SUM(D20:M20)</f>
        <v>88585</v>
      </c>
      <c r="D20" s="431">
        <v>50992</v>
      </c>
      <c r="E20" s="430">
        <v>13650</v>
      </c>
      <c r="F20" s="431">
        <v>24047</v>
      </c>
      <c r="G20" s="430">
        <v>0</v>
      </c>
      <c r="H20" s="786">
        <v>0</v>
      </c>
      <c r="I20" s="795">
        <v>0</v>
      </c>
      <c r="J20" s="431">
        <v>0</v>
      </c>
      <c r="K20" s="430">
        <v>0</v>
      </c>
      <c r="L20" s="786">
        <v>0</v>
      </c>
      <c r="M20" s="430">
        <v>-104</v>
      </c>
      <c r="N20" s="155"/>
    </row>
    <row r="21" spans="1:14" ht="12.75">
      <c r="A21" s="195" t="s">
        <v>1010</v>
      </c>
      <c r="B21" s="195"/>
      <c r="C21" s="444">
        <f>(C$20/C$19)*100</f>
        <v>99.40191656006643</v>
      </c>
      <c r="D21" s="441">
        <f>(D$20/D$19)*100</f>
        <v>100</v>
      </c>
      <c r="E21" s="444">
        <f>(E$20/E$19)*100</f>
        <v>100</v>
      </c>
      <c r="F21" s="776">
        <f>(F$20/F$19)*100</f>
        <v>98.24726262461186</v>
      </c>
      <c r="G21" s="444">
        <v>0</v>
      </c>
      <c r="H21" s="787">
        <v>0</v>
      </c>
      <c r="I21" s="444">
        <v>0</v>
      </c>
      <c r="J21" s="787">
        <v>0</v>
      </c>
      <c r="K21" s="444">
        <v>0</v>
      </c>
      <c r="L21" s="787">
        <v>0</v>
      </c>
      <c r="M21" s="444">
        <v>0</v>
      </c>
      <c r="N21" s="155"/>
    </row>
    <row r="22" spans="1:14" ht="12.75">
      <c r="A22" s="28" t="s">
        <v>796</v>
      </c>
      <c r="B22" s="13"/>
      <c r="C22" s="101"/>
      <c r="D22" s="136"/>
      <c r="E22" s="101"/>
      <c r="F22" s="136"/>
      <c r="G22" s="101"/>
      <c r="H22" s="715"/>
      <c r="I22" s="101"/>
      <c r="J22" s="136"/>
      <c r="K22" s="101"/>
      <c r="L22" s="715"/>
      <c r="M22" s="101"/>
      <c r="N22" s="155">
        <f>SUM(D22:L22)</f>
        <v>0</v>
      </c>
    </row>
    <row r="23" spans="1:14" ht="12.75">
      <c r="A23" s="194" t="s">
        <v>527</v>
      </c>
      <c r="B23" s="194"/>
      <c r="C23" s="101">
        <f>SUM(D23:L23)</f>
        <v>69067</v>
      </c>
      <c r="D23" s="136">
        <v>39334</v>
      </c>
      <c r="E23" s="101">
        <v>10445</v>
      </c>
      <c r="F23" s="136">
        <v>19288</v>
      </c>
      <c r="G23" s="101">
        <v>0</v>
      </c>
      <c r="H23" s="715">
        <v>0</v>
      </c>
      <c r="I23" s="101">
        <v>0</v>
      </c>
      <c r="J23" s="136">
        <v>0</v>
      </c>
      <c r="K23" s="101">
        <v>0</v>
      </c>
      <c r="L23" s="715">
        <v>0</v>
      </c>
      <c r="M23" s="101"/>
      <c r="N23" s="155">
        <f>SUM(D23:L23)</f>
        <v>69067</v>
      </c>
    </row>
    <row r="24" spans="1:14" ht="12.75">
      <c r="A24" s="194" t="s">
        <v>1069</v>
      </c>
      <c r="B24" s="194"/>
      <c r="C24" s="430">
        <f>SUM(D24:M24)</f>
        <v>83948</v>
      </c>
      <c r="D24" s="431">
        <v>44916</v>
      </c>
      <c r="E24" s="430">
        <v>12110</v>
      </c>
      <c r="F24" s="796">
        <v>26922</v>
      </c>
      <c r="G24" s="430">
        <v>0</v>
      </c>
      <c r="H24" s="786">
        <v>0</v>
      </c>
      <c r="I24" s="430">
        <v>0</v>
      </c>
      <c r="J24" s="786">
        <v>0</v>
      </c>
      <c r="K24" s="430">
        <v>0</v>
      </c>
      <c r="L24" s="786">
        <v>0</v>
      </c>
      <c r="M24" s="430">
        <v>0</v>
      </c>
      <c r="N24" s="155"/>
    </row>
    <row r="25" spans="1:14" ht="12.75">
      <c r="A25" s="194" t="s">
        <v>1009</v>
      </c>
      <c r="B25" s="194"/>
      <c r="C25" s="430">
        <f>SUM(D25:M25)</f>
        <v>77178</v>
      </c>
      <c r="D25" s="431">
        <v>44916</v>
      </c>
      <c r="E25" s="430">
        <v>12111</v>
      </c>
      <c r="F25" s="431">
        <v>25975</v>
      </c>
      <c r="G25" s="430">
        <v>0</v>
      </c>
      <c r="H25" s="786">
        <v>0</v>
      </c>
      <c r="I25" s="795">
        <v>0</v>
      </c>
      <c r="J25" s="431">
        <v>0</v>
      </c>
      <c r="K25" s="430">
        <v>0</v>
      </c>
      <c r="L25" s="786">
        <v>0</v>
      </c>
      <c r="M25" s="430">
        <v>-5824</v>
      </c>
      <c r="N25" s="155"/>
    </row>
    <row r="26" spans="1:14" ht="12.75">
      <c r="A26" s="194" t="s">
        <v>1010</v>
      </c>
      <c r="B26" s="194"/>
      <c r="C26" s="445">
        <f>(C$25/C$24)*100</f>
        <v>91.93548387096774</v>
      </c>
      <c r="D26" s="442">
        <f>(D$25/D$24)*100</f>
        <v>100</v>
      </c>
      <c r="E26" s="445">
        <f>(E$25/E$24)*100</f>
        <v>100.00825763831544</v>
      </c>
      <c r="F26" s="442">
        <f>(F$25/F$24)*100</f>
        <v>96.48243072580046</v>
      </c>
      <c r="G26" s="779">
        <v>0</v>
      </c>
      <c r="H26" s="442">
        <v>0</v>
      </c>
      <c r="I26" s="779">
        <v>0</v>
      </c>
      <c r="J26" s="442">
        <v>0</v>
      </c>
      <c r="K26" s="779">
        <v>0</v>
      </c>
      <c r="L26" s="442">
        <v>0</v>
      </c>
      <c r="M26" s="779">
        <v>0</v>
      </c>
      <c r="N26" s="155"/>
    </row>
    <row r="27" spans="1:14" ht="12.75">
      <c r="A27" s="51" t="s">
        <v>797</v>
      </c>
      <c r="B27" s="217"/>
      <c r="C27" s="130"/>
      <c r="D27" s="134"/>
      <c r="E27" s="130"/>
      <c r="F27" s="782"/>
      <c r="G27" s="130"/>
      <c r="H27" s="738"/>
      <c r="I27" s="130"/>
      <c r="J27" s="738"/>
      <c r="K27" s="130"/>
      <c r="L27" s="738"/>
      <c r="M27" s="130"/>
      <c r="N27" s="155">
        <f>SUM(D27:L27)</f>
        <v>0</v>
      </c>
    </row>
    <row r="28" spans="1:14" ht="12.75">
      <c r="A28" s="194" t="s">
        <v>527</v>
      </c>
      <c r="B28" s="194"/>
      <c r="C28" s="101">
        <f>SUM(D28:L28)</f>
        <v>37864</v>
      </c>
      <c r="D28" s="136">
        <v>21697</v>
      </c>
      <c r="E28" s="101">
        <v>5735</v>
      </c>
      <c r="F28" s="136">
        <v>10432</v>
      </c>
      <c r="G28" s="101">
        <v>0</v>
      </c>
      <c r="H28" s="715">
        <v>0</v>
      </c>
      <c r="I28" s="101">
        <v>0</v>
      </c>
      <c r="J28" s="136">
        <v>0</v>
      </c>
      <c r="K28" s="101">
        <v>0</v>
      </c>
      <c r="L28" s="715">
        <v>0</v>
      </c>
      <c r="M28" s="101"/>
      <c r="N28" s="155">
        <f>SUM(D28:L28)</f>
        <v>37864</v>
      </c>
    </row>
    <row r="29" spans="1:14" ht="12.75">
      <c r="A29" s="194" t="s">
        <v>1069</v>
      </c>
      <c r="B29" s="194"/>
      <c r="C29" s="430">
        <f>SUM(D29:M29)</f>
        <v>45736</v>
      </c>
      <c r="D29" s="431">
        <v>24745</v>
      </c>
      <c r="E29" s="430">
        <v>6432</v>
      </c>
      <c r="F29" s="796">
        <v>14559</v>
      </c>
      <c r="G29" s="430">
        <v>0</v>
      </c>
      <c r="H29" s="786">
        <v>0</v>
      </c>
      <c r="I29" s="430">
        <v>0</v>
      </c>
      <c r="J29" s="786">
        <v>0</v>
      </c>
      <c r="K29" s="430">
        <v>0</v>
      </c>
      <c r="L29" s="786">
        <v>0</v>
      </c>
      <c r="M29" s="430">
        <v>0</v>
      </c>
      <c r="N29" s="155"/>
    </row>
    <row r="30" spans="1:14" ht="12.75">
      <c r="A30" s="194" t="s">
        <v>1009</v>
      </c>
      <c r="B30" s="194"/>
      <c r="C30" s="430">
        <f>SUM(D30:M30)</f>
        <v>44113</v>
      </c>
      <c r="D30" s="431">
        <v>24745</v>
      </c>
      <c r="E30" s="430">
        <v>6432</v>
      </c>
      <c r="F30" s="431">
        <v>13174</v>
      </c>
      <c r="G30" s="430">
        <v>0</v>
      </c>
      <c r="H30" s="786">
        <v>0</v>
      </c>
      <c r="I30" s="795">
        <v>0</v>
      </c>
      <c r="J30" s="431">
        <v>0</v>
      </c>
      <c r="K30" s="430">
        <v>0</v>
      </c>
      <c r="L30" s="786">
        <v>0</v>
      </c>
      <c r="M30" s="430">
        <v>-238</v>
      </c>
      <c r="N30" s="155"/>
    </row>
    <row r="31" spans="1:14" ht="12.75">
      <c r="A31" s="195" t="s">
        <v>1010</v>
      </c>
      <c r="B31" s="195"/>
      <c r="C31" s="444">
        <f>(C$30/C$29)*100</f>
        <v>96.45137309777856</v>
      </c>
      <c r="D31" s="441">
        <f>(D$30/D$29)*100</f>
        <v>100</v>
      </c>
      <c r="E31" s="444">
        <f>(E$30/E$29)*100</f>
        <v>100</v>
      </c>
      <c r="F31" s="776">
        <f>(F$30/F$29)*100</f>
        <v>90.48698399615358</v>
      </c>
      <c r="G31" s="444">
        <v>0</v>
      </c>
      <c r="H31" s="787">
        <v>0</v>
      </c>
      <c r="I31" s="444">
        <v>0</v>
      </c>
      <c r="J31" s="787">
        <v>0</v>
      </c>
      <c r="K31" s="444">
        <v>0</v>
      </c>
      <c r="L31" s="787">
        <v>0</v>
      </c>
      <c r="M31" s="444">
        <v>0</v>
      </c>
      <c r="N31" s="155"/>
    </row>
    <row r="32" spans="1:14" ht="12.75">
      <c r="A32" s="70" t="s">
        <v>905</v>
      </c>
      <c r="B32" s="438" t="s">
        <v>996</v>
      </c>
      <c r="C32" s="101"/>
      <c r="D32" s="142"/>
      <c r="E32" s="149"/>
      <c r="F32" s="142"/>
      <c r="G32" s="149"/>
      <c r="H32" s="789"/>
      <c r="I32" s="149"/>
      <c r="J32" s="142"/>
      <c r="K32" s="149"/>
      <c r="L32" s="788"/>
      <c r="M32" s="57"/>
      <c r="N32" s="155">
        <f>SUM(D32:L32)</f>
        <v>0</v>
      </c>
    </row>
    <row r="33" spans="1:14" ht="12.75">
      <c r="A33" s="194" t="s">
        <v>527</v>
      </c>
      <c r="B33" s="194"/>
      <c r="C33" s="101">
        <f>SUM(D33,E33,F33,G33,H33,I33,K33)</f>
        <v>23756</v>
      </c>
      <c r="D33" s="142">
        <v>15274</v>
      </c>
      <c r="E33" s="149">
        <v>4083</v>
      </c>
      <c r="F33" s="142">
        <v>4399</v>
      </c>
      <c r="G33" s="149">
        <v>0</v>
      </c>
      <c r="H33" s="789">
        <v>0</v>
      </c>
      <c r="I33" s="149">
        <v>0</v>
      </c>
      <c r="J33" s="142">
        <v>0</v>
      </c>
      <c r="K33" s="149">
        <v>0</v>
      </c>
      <c r="L33" s="789">
        <v>0</v>
      </c>
      <c r="M33" s="149"/>
      <c r="N33" s="155">
        <f>SUM(D33:L33)</f>
        <v>23756</v>
      </c>
    </row>
    <row r="34" spans="1:14" ht="12.75">
      <c r="A34" s="194" t="s">
        <v>1069</v>
      </c>
      <c r="B34" s="194"/>
      <c r="C34" s="430">
        <f>SUM(D34:M34)</f>
        <v>28874</v>
      </c>
      <c r="D34" s="431">
        <v>15854</v>
      </c>
      <c r="E34" s="430">
        <v>4384</v>
      </c>
      <c r="F34" s="796">
        <v>4851</v>
      </c>
      <c r="G34" s="430">
        <v>0</v>
      </c>
      <c r="H34" s="786">
        <v>0</v>
      </c>
      <c r="I34" s="430">
        <v>0</v>
      </c>
      <c r="J34" s="786">
        <v>3785</v>
      </c>
      <c r="K34" s="430">
        <v>0</v>
      </c>
      <c r="L34" s="786">
        <v>0</v>
      </c>
      <c r="M34" s="430">
        <v>0</v>
      </c>
      <c r="N34" s="155"/>
    </row>
    <row r="35" spans="1:14" ht="12.75">
      <c r="A35" s="194" t="s">
        <v>1009</v>
      </c>
      <c r="B35" s="194"/>
      <c r="C35" s="430">
        <f>SUM(D35:M35)</f>
        <v>28948</v>
      </c>
      <c r="D35" s="431">
        <v>15829</v>
      </c>
      <c r="E35" s="430">
        <v>4250</v>
      </c>
      <c r="F35" s="431">
        <v>4888</v>
      </c>
      <c r="G35" s="430">
        <v>0</v>
      </c>
      <c r="H35" s="786">
        <v>0</v>
      </c>
      <c r="I35" s="795">
        <v>0</v>
      </c>
      <c r="J35" s="431">
        <v>3785</v>
      </c>
      <c r="K35" s="430">
        <v>0</v>
      </c>
      <c r="L35" s="786">
        <v>0</v>
      </c>
      <c r="M35" s="430">
        <v>196</v>
      </c>
      <c r="N35" s="155"/>
    </row>
    <row r="36" spans="1:14" ht="12.75">
      <c r="A36" s="194" t="s">
        <v>1010</v>
      </c>
      <c r="B36" s="194"/>
      <c r="C36" s="445">
        <f>(C$35/C$34)*100</f>
        <v>100.25628593198033</v>
      </c>
      <c r="D36" s="442">
        <f>(D$35/D$34)*100</f>
        <v>99.84231108868424</v>
      </c>
      <c r="E36" s="445">
        <f>(E$35/E$34)*100</f>
        <v>96.94343065693431</v>
      </c>
      <c r="F36" s="442">
        <f>(F$35/F$34)*100</f>
        <v>100.76272933415791</v>
      </c>
      <c r="G36" s="779">
        <v>0</v>
      </c>
      <c r="H36" s="442">
        <v>0</v>
      </c>
      <c r="I36" s="779">
        <v>0</v>
      </c>
      <c r="J36" s="442">
        <f>(J$35/J$34)*100</f>
        <v>100</v>
      </c>
      <c r="K36" s="779">
        <v>0</v>
      </c>
      <c r="L36" s="442">
        <v>0</v>
      </c>
      <c r="M36" s="779">
        <v>0</v>
      </c>
      <c r="N36" s="155"/>
    </row>
    <row r="37" spans="1:14" ht="12.75">
      <c r="A37" s="15" t="s">
        <v>925</v>
      </c>
      <c r="B37" s="12"/>
      <c r="C37" s="130"/>
      <c r="D37" s="134"/>
      <c r="E37" s="130"/>
      <c r="F37" s="782"/>
      <c r="G37" s="130"/>
      <c r="H37" s="738"/>
      <c r="I37" s="130"/>
      <c r="J37" s="738"/>
      <c r="K37" s="130"/>
      <c r="L37" s="738"/>
      <c r="M37" s="130"/>
      <c r="N37" s="155">
        <f>SUM(D37:L37)</f>
        <v>0</v>
      </c>
    </row>
    <row r="38" spans="1:14" ht="12.75">
      <c r="A38" s="194" t="s">
        <v>527</v>
      </c>
      <c r="B38" s="439" t="s">
        <v>998</v>
      </c>
      <c r="C38" s="101">
        <f>SUM(D38:M38)</f>
        <v>135093</v>
      </c>
      <c r="D38" s="136">
        <f>D$43+D$48</f>
        <v>68018</v>
      </c>
      <c r="E38" s="101">
        <f aca="true" t="shared" si="4" ref="E38:M38">E$43+E$48</f>
        <v>17986</v>
      </c>
      <c r="F38" s="713">
        <f t="shared" si="4"/>
        <v>49089</v>
      </c>
      <c r="G38" s="101">
        <f t="shared" si="4"/>
        <v>0</v>
      </c>
      <c r="H38" s="715">
        <f t="shared" si="4"/>
        <v>0</v>
      </c>
      <c r="I38" s="101">
        <f t="shared" si="4"/>
        <v>0</v>
      </c>
      <c r="J38" s="715">
        <f t="shared" si="4"/>
        <v>0</v>
      </c>
      <c r="K38" s="101">
        <f t="shared" si="4"/>
        <v>0</v>
      </c>
      <c r="L38" s="715">
        <f t="shared" si="4"/>
        <v>0</v>
      </c>
      <c r="M38" s="101">
        <f t="shared" si="4"/>
        <v>0</v>
      </c>
      <c r="N38" s="155">
        <f>SUM(D38:L38)</f>
        <v>135093</v>
      </c>
    </row>
    <row r="39" spans="1:14" ht="12.75">
      <c r="A39" s="194" t="s">
        <v>1069</v>
      </c>
      <c r="B39" s="194"/>
      <c r="C39" s="101">
        <f>SUM(D39:M39)</f>
        <v>143750</v>
      </c>
      <c r="D39" s="136">
        <f>D$44+D$49</f>
        <v>65377</v>
      </c>
      <c r="E39" s="101">
        <f aca="true" t="shared" si="5" ref="E39:M39">E$44+E$49</f>
        <v>18270</v>
      </c>
      <c r="F39" s="136">
        <f t="shared" si="5"/>
        <v>59953</v>
      </c>
      <c r="G39" s="101">
        <f t="shared" si="5"/>
        <v>150</v>
      </c>
      <c r="H39" s="715">
        <f t="shared" si="5"/>
        <v>0</v>
      </c>
      <c r="I39" s="734">
        <f t="shared" si="5"/>
        <v>0</v>
      </c>
      <c r="J39" s="715">
        <f t="shared" si="5"/>
        <v>0</v>
      </c>
      <c r="K39" s="101">
        <f t="shared" si="5"/>
        <v>0</v>
      </c>
      <c r="L39" s="715">
        <f t="shared" si="5"/>
        <v>0</v>
      </c>
      <c r="M39" s="101">
        <f t="shared" si="5"/>
        <v>0</v>
      </c>
      <c r="N39" s="155">
        <f>SUM(D39:L39)</f>
        <v>143750</v>
      </c>
    </row>
    <row r="40" spans="1:14" ht="12.75">
      <c r="A40" s="432" t="s">
        <v>1009</v>
      </c>
      <c r="B40" s="194"/>
      <c r="C40" s="430">
        <f>SUM(D40:M40)</f>
        <v>141813</v>
      </c>
      <c r="D40" s="431">
        <f>D$45+D$50</f>
        <v>64941</v>
      </c>
      <c r="E40" s="430">
        <f aca="true" t="shared" si="6" ref="E40:M40">E$45+E$50</f>
        <v>17549</v>
      </c>
      <c r="F40" s="431">
        <f t="shared" si="6"/>
        <v>59932</v>
      </c>
      <c r="G40" s="430">
        <f t="shared" si="6"/>
        <v>150</v>
      </c>
      <c r="H40" s="786">
        <f t="shared" si="6"/>
        <v>0</v>
      </c>
      <c r="I40" s="795">
        <f t="shared" si="6"/>
        <v>0</v>
      </c>
      <c r="J40" s="786">
        <f t="shared" si="6"/>
        <v>0</v>
      </c>
      <c r="K40" s="430">
        <f t="shared" si="6"/>
        <v>0</v>
      </c>
      <c r="L40" s="786">
        <f t="shared" si="6"/>
        <v>0</v>
      </c>
      <c r="M40" s="430">
        <f t="shared" si="6"/>
        <v>-759</v>
      </c>
      <c r="N40" s="155"/>
    </row>
    <row r="41" spans="1:14" ht="12.75">
      <c r="A41" s="195" t="s">
        <v>1010</v>
      </c>
      <c r="B41" s="195"/>
      <c r="C41" s="444">
        <f>(C$40/C$39)*100</f>
        <v>98.65252173913044</v>
      </c>
      <c r="D41" s="441">
        <f>(D$40/D$39)*100</f>
        <v>99.33309879621274</v>
      </c>
      <c r="E41" s="444">
        <f>(E$40/E$39)*100</f>
        <v>96.0536398467433</v>
      </c>
      <c r="F41" s="776">
        <f>(F$40/F$39)*100</f>
        <v>99.9649725618401</v>
      </c>
      <c r="G41" s="444">
        <f>(G$40/G$39)*100</f>
        <v>100</v>
      </c>
      <c r="H41" s="787">
        <v>0</v>
      </c>
      <c r="I41" s="444">
        <v>0</v>
      </c>
      <c r="J41" s="787">
        <v>0</v>
      </c>
      <c r="K41" s="444">
        <v>0</v>
      </c>
      <c r="L41" s="787">
        <v>0</v>
      </c>
      <c r="M41" s="444">
        <v>0</v>
      </c>
      <c r="N41" s="155"/>
    </row>
    <row r="42" spans="1:14" ht="12.75">
      <c r="A42" s="70" t="s">
        <v>649</v>
      </c>
      <c r="B42" s="194"/>
      <c r="C42" s="430"/>
      <c r="D42" s="431"/>
      <c r="E42" s="430"/>
      <c r="F42" s="431"/>
      <c r="G42" s="430"/>
      <c r="H42" s="786"/>
      <c r="I42" s="430"/>
      <c r="J42" s="431"/>
      <c r="K42" s="430"/>
      <c r="L42" s="786"/>
      <c r="M42" s="430"/>
      <c r="N42" s="155"/>
    </row>
    <row r="43" spans="1:14" ht="12.75">
      <c r="A43" s="194" t="s">
        <v>527</v>
      </c>
      <c r="B43" s="194"/>
      <c r="C43" s="430">
        <f>SUM(D43:M43)</f>
        <v>84866</v>
      </c>
      <c r="D43" s="431">
        <v>41598</v>
      </c>
      <c r="E43" s="430">
        <v>10988</v>
      </c>
      <c r="F43" s="431">
        <v>32280</v>
      </c>
      <c r="G43" s="430">
        <v>0</v>
      </c>
      <c r="H43" s="786">
        <v>0</v>
      </c>
      <c r="I43" s="430">
        <v>0</v>
      </c>
      <c r="J43" s="431">
        <v>0</v>
      </c>
      <c r="K43" s="430">
        <v>0</v>
      </c>
      <c r="L43" s="786">
        <v>0</v>
      </c>
      <c r="M43" s="430">
        <v>0</v>
      </c>
      <c r="N43" s="155"/>
    </row>
    <row r="44" spans="1:14" ht="12.75">
      <c r="A44" s="194" t="s">
        <v>1069</v>
      </c>
      <c r="B44" s="194"/>
      <c r="C44" s="430">
        <f>SUM(D44:M44)</f>
        <v>90461</v>
      </c>
      <c r="D44" s="431">
        <v>39909</v>
      </c>
      <c r="E44" s="430">
        <v>11095</v>
      </c>
      <c r="F44" s="431">
        <v>39307</v>
      </c>
      <c r="G44" s="430">
        <v>150</v>
      </c>
      <c r="H44" s="786">
        <v>0</v>
      </c>
      <c r="I44" s="430">
        <v>0</v>
      </c>
      <c r="J44" s="431">
        <v>0</v>
      </c>
      <c r="K44" s="430">
        <v>0</v>
      </c>
      <c r="L44" s="786">
        <v>0</v>
      </c>
      <c r="M44" s="430">
        <v>0</v>
      </c>
      <c r="N44" s="155"/>
    </row>
    <row r="45" spans="1:14" ht="12.75">
      <c r="A45" s="194" t="s">
        <v>1009</v>
      </c>
      <c r="B45" s="194"/>
      <c r="C45" s="430">
        <f>SUM(D45:M45)</f>
        <v>89018</v>
      </c>
      <c r="D45" s="431">
        <v>39473</v>
      </c>
      <c r="E45" s="430">
        <v>10388</v>
      </c>
      <c r="F45" s="431">
        <v>39307</v>
      </c>
      <c r="G45" s="430">
        <v>150</v>
      </c>
      <c r="H45" s="786">
        <v>0</v>
      </c>
      <c r="I45" s="795">
        <v>0</v>
      </c>
      <c r="J45" s="431">
        <v>0</v>
      </c>
      <c r="K45" s="430">
        <v>0</v>
      </c>
      <c r="L45" s="786">
        <v>0</v>
      </c>
      <c r="M45" s="430">
        <v>-300</v>
      </c>
      <c r="N45" s="155"/>
    </row>
    <row r="46" spans="1:14" ht="12.75">
      <c r="A46" s="194" t="s">
        <v>1010</v>
      </c>
      <c r="B46" s="194"/>
      <c r="C46" s="445">
        <f>(C$45/C$44)*100</f>
        <v>98.4048374437603</v>
      </c>
      <c r="D46" s="442">
        <f>(D$45/D$44)*100</f>
        <v>98.90751459570522</v>
      </c>
      <c r="E46" s="445">
        <f>(E$45/E$44)*100</f>
        <v>93.62776025236593</v>
      </c>
      <c r="F46" s="442">
        <f>(F$45/F$44)*100</f>
        <v>100</v>
      </c>
      <c r="G46" s="779">
        <f>(G$45/G$44)*100</f>
        <v>100</v>
      </c>
      <c r="H46" s="442">
        <v>0</v>
      </c>
      <c r="I46" s="779">
        <v>0</v>
      </c>
      <c r="J46" s="442">
        <v>0</v>
      </c>
      <c r="K46" s="779">
        <v>0</v>
      </c>
      <c r="L46" s="442">
        <v>0</v>
      </c>
      <c r="M46" s="779">
        <v>0</v>
      </c>
      <c r="N46" s="155"/>
    </row>
    <row r="47" spans="1:14" ht="12.75">
      <c r="A47" s="67" t="s">
        <v>650</v>
      </c>
      <c r="B47" s="12"/>
      <c r="C47" s="130"/>
      <c r="D47" s="134"/>
      <c r="E47" s="130"/>
      <c r="F47" s="782"/>
      <c r="G47" s="130"/>
      <c r="H47" s="738"/>
      <c r="I47" s="130"/>
      <c r="J47" s="738"/>
      <c r="K47" s="130"/>
      <c r="L47" s="738"/>
      <c r="M47" s="130"/>
      <c r="N47" s="155">
        <f>SUM(D47:L47)</f>
        <v>0</v>
      </c>
    </row>
    <row r="48" spans="1:14" ht="12.75">
      <c r="A48" s="194" t="s">
        <v>527</v>
      </c>
      <c r="B48" s="213"/>
      <c r="C48" s="101">
        <f>SUM(D48,E48,F48,G48,H48,I48,K48)</f>
        <v>50227</v>
      </c>
      <c r="D48" s="136">
        <v>26420</v>
      </c>
      <c r="E48" s="101">
        <v>6998</v>
      </c>
      <c r="F48" s="136">
        <v>16809</v>
      </c>
      <c r="G48" s="101">
        <v>0</v>
      </c>
      <c r="H48" s="715">
        <v>0</v>
      </c>
      <c r="I48" s="101">
        <v>0</v>
      </c>
      <c r="J48" s="136">
        <v>0</v>
      </c>
      <c r="K48" s="101">
        <v>0</v>
      </c>
      <c r="L48" s="715">
        <v>0</v>
      </c>
      <c r="M48" s="101"/>
      <c r="N48" s="155">
        <f>SUM(D48:L48)</f>
        <v>50227</v>
      </c>
    </row>
    <row r="49" spans="1:14" ht="12.75">
      <c r="A49" s="194" t="s">
        <v>1069</v>
      </c>
      <c r="B49" s="194"/>
      <c r="C49" s="430">
        <f>SUM(D49:M49)</f>
        <v>53289</v>
      </c>
      <c r="D49" s="431">
        <v>25468</v>
      </c>
      <c r="E49" s="430">
        <v>7175</v>
      </c>
      <c r="F49" s="796">
        <v>20646</v>
      </c>
      <c r="G49" s="430">
        <v>0</v>
      </c>
      <c r="H49" s="786">
        <v>0</v>
      </c>
      <c r="I49" s="430">
        <v>0</v>
      </c>
      <c r="J49" s="786">
        <v>0</v>
      </c>
      <c r="K49" s="430">
        <v>0</v>
      </c>
      <c r="L49" s="786">
        <v>0</v>
      </c>
      <c r="M49" s="430">
        <v>0</v>
      </c>
      <c r="N49" s="155"/>
    </row>
    <row r="50" spans="1:14" ht="12.75">
      <c r="A50" s="194" t="s">
        <v>1009</v>
      </c>
      <c r="B50" s="194"/>
      <c r="C50" s="430">
        <f>SUM(D50:M50)</f>
        <v>52795</v>
      </c>
      <c r="D50" s="431">
        <v>25468</v>
      </c>
      <c r="E50" s="430">
        <v>7161</v>
      </c>
      <c r="F50" s="431">
        <v>20625</v>
      </c>
      <c r="G50" s="430">
        <v>0</v>
      </c>
      <c r="H50" s="786">
        <v>0</v>
      </c>
      <c r="I50" s="795">
        <v>0</v>
      </c>
      <c r="J50" s="431">
        <v>0</v>
      </c>
      <c r="K50" s="430">
        <v>0</v>
      </c>
      <c r="L50" s="786">
        <v>0</v>
      </c>
      <c r="M50" s="430">
        <v>-459</v>
      </c>
      <c r="N50" s="155"/>
    </row>
    <row r="51" spans="1:14" ht="12.75">
      <c r="A51" s="195" t="s">
        <v>1010</v>
      </c>
      <c r="B51" s="195"/>
      <c r="C51" s="444">
        <f>(C$50/C$49)*100</f>
        <v>99.072979414138</v>
      </c>
      <c r="D51" s="441">
        <f>(D$50/D$49)*100</f>
        <v>100</v>
      </c>
      <c r="E51" s="444">
        <f>(E$50/E$49)*100</f>
        <v>99.8048780487805</v>
      </c>
      <c r="F51" s="776">
        <f>(F$50/F$49)*100</f>
        <v>99.89828538215635</v>
      </c>
      <c r="G51" s="444">
        <v>0</v>
      </c>
      <c r="H51" s="787">
        <v>0</v>
      </c>
      <c r="I51" s="444">
        <v>0</v>
      </c>
      <c r="J51" s="787">
        <v>0</v>
      </c>
      <c r="K51" s="444">
        <v>0</v>
      </c>
      <c r="L51" s="787">
        <v>0</v>
      </c>
      <c r="M51" s="444">
        <v>0</v>
      </c>
      <c r="N51" s="155"/>
    </row>
    <row r="52" spans="1:14" ht="12.75">
      <c r="A52" s="28" t="s">
        <v>906</v>
      </c>
      <c r="B52" s="326" t="s">
        <v>996</v>
      </c>
      <c r="C52" s="101"/>
      <c r="D52" s="142"/>
      <c r="E52" s="149"/>
      <c r="F52" s="142"/>
      <c r="G52" s="149"/>
      <c r="H52" s="789"/>
      <c r="I52" s="149"/>
      <c r="J52" s="142"/>
      <c r="K52" s="149"/>
      <c r="L52" s="715"/>
      <c r="M52" s="101"/>
      <c r="N52" s="155">
        <f>SUM(D52:L52)</f>
        <v>0</v>
      </c>
    </row>
    <row r="53" spans="1:14" ht="12.75">
      <c r="A53" s="194" t="s">
        <v>527</v>
      </c>
      <c r="B53" s="194"/>
      <c r="C53" s="101">
        <f>SUM(D53,E53,F53,G53,H53,I53,J53,K53)</f>
        <v>37288</v>
      </c>
      <c r="D53" s="142">
        <v>21292</v>
      </c>
      <c r="E53" s="149">
        <v>5388</v>
      </c>
      <c r="F53" s="142">
        <v>10608</v>
      </c>
      <c r="G53" s="149">
        <v>0</v>
      </c>
      <c r="H53" s="789">
        <v>0</v>
      </c>
      <c r="I53" s="149">
        <v>0</v>
      </c>
      <c r="J53" s="142">
        <v>0</v>
      </c>
      <c r="K53" s="149">
        <v>0</v>
      </c>
      <c r="L53" s="715">
        <v>0</v>
      </c>
      <c r="M53" s="101"/>
      <c r="N53" s="155">
        <f>SUM(D53:L53)</f>
        <v>37288</v>
      </c>
    </row>
    <row r="54" spans="1:14" ht="12.75">
      <c r="A54" s="194" t="s">
        <v>1069</v>
      </c>
      <c r="B54" s="194"/>
      <c r="C54" s="430">
        <f>SUM(D54:M54)</f>
        <v>35649</v>
      </c>
      <c r="D54" s="431">
        <v>19957</v>
      </c>
      <c r="E54" s="430">
        <v>4701</v>
      </c>
      <c r="F54" s="796">
        <v>10991</v>
      </c>
      <c r="G54" s="430">
        <v>0</v>
      </c>
      <c r="H54" s="786">
        <v>0</v>
      </c>
      <c r="I54" s="430">
        <v>0</v>
      </c>
      <c r="J54" s="786">
        <v>0</v>
      </c>
      <c r="K54" s="430">
        <v>0</v>
      </c>
      <c r="L54" s="786">
        <v>0</v>
      </c>
      <c r="M54" s="430">
        <v>0</v>
      </c>
      <c r="N54" s="155"/>
    </row>
    <row r="55" spans="1:14" ht="12.75">
      <c r="A55" s="194" t="s">
        <v>1009</v>
      </c>
      <c r="B55" s="194"/>
      <c r="C55" s="430">
        <f>SUM(D55:M55)</f>
        <v>35353</v>
      </c>
      <c r="D55" s="431">
        <v>19487</v>
      </c>
      <c r="E55" s="430">
        <v>4606</v>
      </c>
      <c r="F55" s="431">
        <v>10578</v>
      </c>
      <c r="G55" s="430">
        <v>0</v>
      </c>
      <c r="H55" s="786">
        <v>0</v>
      </c>
      <c r="I55" s="795">
        <v>0</v>
      </c>
      <c r="J55" s="431">
        <v>0</v>
      </c>
      <c r="K55" s="430">
        <v>0</v>
      </c>
      <c r="L55" s="786">
        <v>0</v>
      </c>
      <c r="M55" s="430">
        <v>682</v>
      </c>
      <c r="N55" s="155"/>
    </row>
    <row r="56" spans="1:14" ht="12.75">
      <c r="A56" s="194" t="s">
        <v>1010</v>
      </c>
      <c r="B56" s="194"/>
      <c r="C56" s="445">
        <f>(C$55/C$54)*100</f>
        <v>99.16968217902325</v>
      </c>
      <c r="D56" s="442">
        <f>(D$55/D$54)*100</f>
        <v>97.64493661371951</v>
      </c>
      <c r="E56" s="445">
        <f>(E$55/E$54)*100</f>
        <v>97.97915337162306</v>
      </c>
      <c r="F56" s="442">
        <f>(F$55/F$54)*100</f>
        <v>96.24238012919662</v>
      </c>
      <c r="G56" s="779">
        <v>0</v>
      </c>
      <c r="H56" s="442">
        <v>0</v>
      </c>
      <c r="I56" s="779">
        <v>0</v>
      </c>
      <c r="J56" s="442">
        <v>0</v>
      </c>
      <c r="K56" s="779">
        <v>0</v>
      </c>
      <c r="L56" s="442">
        <v>0</v>
      </c>
      <c r="M56" s="779">
        <v>0</v>
      </c>
      <c r="N56" s="155"/>
    </row>
    <row r="57" spans="1:14" ht="12.75">
      <c r="A57" s="15" t="s">
        <v>907</v>
      </c>
      <c r="B57" s="12"/>
      <c r="C57" s="130"/>
      <c r="D57" s="134"/>
      <c r="E57" s="130"/>
      <c r="F57" s="782"/>
      <c r="G57" s="130"/>
      <c r="H57" s="738"/>
      <c r="I57" s="130"/>
      <c r="J57" s="738"/>
      <c r="K57" s="130"/>
      <c r="L57" s="738"/>
      <c r="M57" s="130"/>
      <c r="N57" s="155">
        <f>SUM(D57:L57)</f>
        <v>0</v>
      </c>
    </row>
    <row r="58" spans="1:14" ht="12.75">
      <c r="A58" s="194" t="s">
        <v>527</v>
      </c>
      <c r="B58" s="194"/>
      <c r="C58" s="101">
        <f>SUM(C63,C68,C73,C78,C83)</f>
        <v>100855</v>
      </c>
      <c r="D58" s="136">
        <f aca="true" t="shared" si="7" ref="D58:L58">SUM(D63,D68,D73,D78,D83,)</f>
        <v>25374</v>
      </c>
      <c r="E58" s="101">
        <f t="shared" si="7"/>
        <v>6778</v>
      </c>
      <c r="F58" s="136">
        <f t="shared" si="7"/>
        <v>47703</v>
      </c>
      <c r="G58" s="101">
        <f t="shared" si="7"/>
        <v>21000</v>
      </c>
      <c r="H58" s="715">
        <f t="shared" si="7"/>
        <v>0</v>
      </c>
      <c r="I58" s="101">
        <f t="shared" si="7"/>
        <v>0</v>
      </c>
      <c r="J58" s="136">
        <f t="shared" si="7"/>
        <v>0</v>
      </c>
      <c r="K58" s="101">
        <f t="shared" si="7"/>
        <v>0</v>
      </c>
      <c r="L58" s="715">
        <f t="shared" si="7"/>
        <v>0</v>
      </c>
      <c r="M58" s="101"/>
      <c r="N58" s="155">
        <f>SUM(D58:L58)</f>
        <v>100855</v>
      </c>
    </row>
    <row r="59" spans="1:14" ht="12.75">
      <c r="A59" s="194" t="s">
        <v>1069</v>
      </c>
      <c r="B59" s="194"/>
      <c r="C59" s="101">
        <f>SUM(D59:M59)</f>
        <v>102510</v>
      </c>
      <c r="D59" s="136">
        <f aca="true" t="shared" si="8" ref="D59:L59">SUM(D64,D69,D74,D79,D84)</f>
        <v>25374</v>
      </c>
      <c r="E59" s="101">
        <f t="shared" si="8"/>
        <v>6778</v>
      </c>
      <c r="F59" s="136">
        <f t="shared" si="8"/>
        <v>51578</v>
      </c>
      <c r="G59" s="101">
        <f t="shared" si="8"/>
        <v>18411</v>
      </c>
      <c r="H59" s="715">
        <f t="shared" si="8"/>
        <v>0</v>
      </c>
      <c r="I59" s="734">
        <f t="shared" si="8"/>
        <v>0</v>
      </c>
      <c r="J59" s="715">
        <f t="shared" si="8"/>
        <v>369</v>
      </c>
      <c r="K59" s="101">
        <f t="shared" si="8"/>
        <v>0</v>
      </c>
      <c r="L59" s="715">
        <f t="shared" si="8"/>
        <v>0</v>
      </c>
      <c r="M59" s="101"/>
      <c r="N59" s="155"/>
    </row>
    <row r="60" spans="1:14" ht="12.75">
      <c r="A60" s="194" t="s">
        <v>1009</v>
      </c>
      <c r="B60" s="194"/>
      <c r="C60" s="101">
        <f>SUM(D60:M60)</f>
        <v>97158</v>
      </c>
      <c r="D60" s="431">
        <f>D$65+D$70+D$75+D$80+D$85</f>
        <v>25147</v>
      </c>
      <c r="E60" s="430">
        <f aca="true" t="shared" si="9" ref="E60:M60">E$65+E$70+E$75+E$80+E$85</f>
        <v>6490</v>
      </c>
      <c r="F60" s="431">
        <f t="shared" si="9"/>
        <v>46331</v>
      </c>
      <c r="G60" s="430">
        <f t="shared" si="9"/>
        <v>18411</v>
      </c>
      <c r="H60" s="786">
        <f t="shared" si="9"/>
        <v>0</v>
      </c>
      <c r="I60" s="795">
        <f t="shared" si="9"/>
        <v>0</v>
      </c>
      <c r="J60" s="786">
        <f t="shared" si="9"/>
        <v>369</v>
      </c>
      <c r="K60" s="430">
        <f t="shared" si="9"/>
        <v>0</v>
      </c>
      <c r="L60" s="786">
        <f t="shared" si="9"/>
        <v>0</v>
      </c>
      <c r="M60" s="430">
        <f t="shared" si="9"/>
        <v>410</v>
      </c>
      <c r="N60" s="155"/>
    </row>
    <row r="61" spans="1:14" ht="12.75">
      <c r="A61" s="195" t="s">
        <v>1010</v>
      </c>
      <c r="B61" s="195"/>
      <c r="C61" s="293">
        <f>(C$60/C$59)*100</f>
        <v>94.7790459467369</v>
      </c>
      <c r="D61" s="329">
        <f aca="true" t="shared" si="10" ref="D61:J61">(D$60/D$59)*100</f>
        <v>99.10538346338772</v>
      </c>
      <c r="E61" s="293">
        <f t="shared" si="10"/>
        <v>95.75095898495132</v>
      </c>
      <c r="F61" s="777">
        <f t="shared" si="10"/>
        <v>89.82705804800496</v>
      </c>
      <c r="G61" s="293">
        <f t="shared" si="10"/>
        <v>100</v>
      </c>
      <c r="H61" s="739">
        <v>0</v>
      </c>
      <c r="I61" s="293">
        <v>0</v>
      </c>
      <c r="J61" s="739">
        <f t="shared" si="10"/>
        <v>100</v>
      </c>
      <c r="K61" s="293">
        <v>0</v>
      </c>
      <c r="L61" s="739">
        <v>0</v>
      </c>
      <c r="M61" s="293">
        <v>0</v>
      </c>
      <c r="N61" s="155"/>
    </row>
    <row r="62" spans="1:14" ht="12.75">
      <c r="A62" s="70" t="s">
        <v>798</v>
      </c>
      <c r="B62" s="438" t="s">
        <v>998</v>
      </c>
      <c r="C62" s="101"/>
      <c r="D62" s="136"/>
      <c r="E62" s="101"/>
      <c r="F62" s="136"/>
      <c r="G62" s="101"/>
      <c r="H62" s="715"/>
      <c r="I62" s="101"/>
      <c r="J62" s="136"/>
      <c r="K62" s="101"/>
      <c r="L62" s="715"/>
      <c r="M62" s="101"/>
      <c r="N62" s="155">
        <f>SUM(D62:L62)</f>
        <v>0</v>
      </c>
    </row>
    <row r="63" spans="1:14" ht="12.75">
      <c r="A63" s="194" t="s">
        <v>527</v>
      </c>
      <c r="B63" s="213"/>
      <c r="C63" s="101">
        <f>SUM(D63,E63,F63,G63,H63,I63,K63)</f>
        <v>46501</v>
      </c>
      <c r="D63" s="136">
        <v>10713</v>
      </c>
      <c r="E63" s="101">
        <v>2820</v>
      </c>
      <c r="F63" s="136">
        <v>32968</v>
      </c>
      <c r="G63" s="101">
        <v>0</v>
      </c>
      <c r="H63" s="715">
        <v>0</v>
      </c>
      <c r="I63" s="101">
        <v>0</v>
      </c>
      <c r="J63" s="136">
        <v>0</v>
      </c>
      <c r="K63" s="101">
        <v>0</v>
      </c>
      <c r="L63" s="715">
        <v>0</v>
      </c>
      <c r="M63" s="101"/>
      <c r="N63" s="155">
        <f>SUM(D63:L63)</f>
        <v>46501</v>
      </c>
    </row>
    <row r="64" spans="1:14" ht="12.75">
      <c r="A64" s="194" t="s">
        <v>1069</v>
      </c>
      <c r="B64" s="194"/>
      <c r="C64" s="430">
        <f>SUM(D64:M64)</f>
        <v>50369</v>
      </c>
      <c r="D64" s="431">
        <v>10713</v>
      </c>
      <c r="E64" s="430">
        <v>2683</v>
      </c>
      <c r="F64" s="796">
        <v>36973</v>
      </c>
      <c r="G64" s="430">
        <v>0</v>
      </c>
      <c r="H64" s="786">
        <v>0</v>
      </c>
      <c r="I64" s="430">
        <v>0</v>
      </c>
      <c r="J64" s="786">
        <v>0</v>
      </c>
      <c r="K64" s="430">
        <v>0</v>
      </c>
      <c r="L64" s="786">
        <v>0</v>
      </c>
      <c r="M64" s="430">
        <v>0</v>
      </c>
      <c r="N64" s="155"/>
    </row>
    <row r="65" spans="1:14" ht="12.75">
      <c r="A65" s="194" t="s">
        <v>1009</v>
      </c>
      <c r="B65" s="194"/>
      <c r="C65" s="430">
        <f>SUM(D65:M65)</f>
        <v>50175</v>
      </c>
      <c r="D65" s="431">
        <v>10487</v>
      </c>
      <c r="E65" s="430">
        <v>2555</v>
      </c>
      <c r="F65" s="431">
        <v>36923</v>
      </c>
      <c r="G65" s="430">
        <v>0</v>
      </c>
      <c r="H65" s="786">
        <v>0</v>
      </c>
      <c r="I65" s="795">
        <v>0</v>
      </c>
      <c r="J65" s="431">
        <v>0</v>
      </c>
      <c r="K65" s="430">
        <v>0</v>
      </c>
      <c r="L65" s="786">
        <v>0</v>
      </c>
      <c r="M65" s="430">
        <v>210</v>
      </c>
      <c r="N65" s="155"/>
    </row>
    <row r="66" spans="1:14" ht="12.75">
      <c r="A66" s="194" t="s">
        <v>1010</v>
      </c>
      <c r="B66" s="194"/>
      <c r="C66" s="445">
        <f>(C$65/C$64)*100</f>
        <v>99.61484246262582</v>
      </c>
      <c r="D66" s="442">
        <f>(D$65/D$64)*100</f>
        <v>97.89041351628862</v>
      </c>
      <c r="E66" s="445">
        <f>(E$65/E$64)*100</f>
        <v>95.22922102124487</v>
      </c>
      <c r="F66" s="442">
        <f>(F$65/F$64)*100</f>
        <v>99.86476618072648</v>
      </c>
      <c r="G66" s="779">
        <v>0</v>
      </c>
      <c r="H66" s="442">
        <v>0</v>
      </c>
      <c r="I66" s="779">
        <v>0</v>
      </c>
      <c r="J66" s="442">
        <v>0</v>
      </c>
      <c r="K66" s="779">
        <v>0</v>
      </c>
      <c r="L66" s="442">
        <v>0</v>
      </c>
      <c r="M66" s="779">
        <v>0</v>
      </c>
      <c r="N66" s="155"/>
    </row>
    <row r="67" spans="1:14" ht="12.75">
      <c r="A67" s="67" t="s">
        <v>799</v>
      </c>
      <c r="B67" s="440" t="s">
        <v>996</v>
      </c>
      <c r="C67" s="130"/>
      <c r="D67" s="134"/>
      <c r="E67" s="130"/>
      <c r="F67" s="782"/>
      <c r="G67" s="130"/>
      <c r="H67" s="738"/>
      <c r="I67" s="130"/>
      <c r="J67" s="738"/>
      <c r="K67" s="130"/>
      <c r="L67" s="738"/>
      <c r="M67" s="130"/>
      <c r="N67" s="155">
        <f>SUM(D67:L67)</f>
        <v>0</v>
      </c>
    </row>
    <row r="68" spans="1:14" ht="12.75">
      <c r="A68" s="194" t="s">
        <v>527</v>
      </c>
      <c r="B68" s="213"/>
      <c r="C68" s="101">
        <f>SUM(D68,E68,F68,G68,H68,I68,K68)</f>
        <v>16620</v>
      </c>
      <c r="D68" s="136">
        <v>10819</v>
      </c>
      <c r="E68" s="101">
        <v>2921</v>
      </c>
      <c r="F68" s="136">
        <v>2880</v>
      </c>
      <c r="G68" s="101">
        <v>0</v>
      </c>
      <c r="H68" s="715">
        <v>0</v>
      </c>
      <c r="I68" s="101">
        <v>0</v>
      </c>
      <c r="J68" s="136">
        <v>0</v>
      </c>
      <c r="K68" s="101">
        <v>0</v>
      </c>
      <c r="L68" s="715">
        <v>0</v>
      </c>
      <c r="M68" s="101"/>
      <c r="N68" s="155">
        <f>SUM(D68:L68)</f>
        <v>16620</v>
      </c>
    </row>
    <row r="69" spans="1:14" ht="12.75">
      <c r="A69" s="194" t="s">
        <v>1069</v>
      </c>
      <c r="B69" s="194"/>
      <c r="C69" s="101">
        <f>SUM(D69:M69)</f>
        <v>16712</v>
      </c>
      <c r="D69" s="136">
        <v>10305</v>
      </c>
      <c r="E69" s="101">
        <v>2921</v>
      </c>
      <c r="F69" s="136">
        <v>3486</v>
      </c>
      <c r="G69" s="101">
        <v>0</v>
      </c>
      <c r="H69" s="715">
        <v>0</v>
      </c>
      <c r="I69" s="101">
        <v>0</v>
      </c>
      <c r="J69" s="136">
        <v>0</v>
      </c>
      <c r="K69" s="101">
        <v>0</v>
      </c>
      <c r="L69" s="715">
        <v>0</v>
      </c>
      <c r="M69" s="101">
        <v>0</v>
      </c>
      <c r="N69" s="155">
        <f>SUM(D69:M69)</f>
        <v>16712</v>
      </c>
    </row>
    <row r="70" spans="1:14" ht="12.75">
      <c r="A70" s="194" t="s">
        <v>1009</v>
      </c>
      <c r="B70" s="194"/>
      <c r="C70" s="101">
        <f>SUM(D70:M70)</f>
        <v>16676</v>
      </c>
      <c r="D70" s="431">
        <v>10304</v>
      </c>
      <c r="E70" s="430">
        <v>2761</v>
      </c>
      <c r="F70" s="431">
        <v>3486</v>
      </c>
      <c r="G70" s="430">
        <v>0</v>
      </c>
      <c r="H70" s="786">
        <v>0</v>
      </c>
      <c r="I70" s="795">
        <v>0</v>
      </c>
      <c r="J70" s="431">
        <v>0</v>
      </c>
      <c r="K70" s="430">
        <v>0</v>
      </c>
      <c r="L70" s="786">
        <v>0</v>
      </c>
      <c r="M70" s="430">
        <v>125</v>
      </c>
      <c r="N70" s="155"/>
    </row>
    <row r="71" spans="1:14" ht="12.75">
      <c r="A71" s="195" t="s">
        <v>1010</v>
      </c>
      <c r="B71" s="195"/>
      <c r="C71" s="413">
        <f>(C$70/C$69)*100</f>
        <v>99.78458592628053</v>
      </c>
      <c r="D71" s="443">
        <f>(D$70/D$69)*100</f>
        <v>99.99029597282872</v>
      </c>
      <c r="E71" s="413">
        <f>(E$70/E$69)*100</f>
        <v>94.52242382745635</v>
      </c>
      <c r="F71" s="778">
        <f>(F$70/F$69)*100</f>
        <v>100</v>
      </c>
      <c r="G71" s="413">
        <v>0</v>
      </c>
      <c r="H71" s="790">
        <v>0</v>
      </c>
      <c r="I71" s="413">
        <v>0</v>
      </c>
      <c r="J71" s="790">
        <v>0</v>
      </c>
      <c r="K71" s="413">
        <v>0</v>
      </c>
      <c r="L71" s="790">
        <v>0</v>
      </c>
      <c r="M71" s="413">
        <v>0</v>
      </c>
      <c r="N71" s="155"/>
    </row>
    <row r="72" spans="1:14" ht="12.75">
      <c r="A72" s="70" t="s">
        <v>800</v>
      </c>
      <c r="B72" s="438" t="s">
        <v>998</v>
      </c>
      <c r="C72" s="101"/>
      <c r="D72" s="136"/>
      <c r="E72" s="101"/>
      <c r="F72" s="136"/>
      <c r="G72" s="101"/>
      <c r="H72" s="715"/>
      <c r="I72" s="101"/>
      <c r="J72" s="136"/>
      <c r="K72" s="101"/>
      <c r="L72" s="715"/>
      <c r="M72" s="101"/>
      <c r="N72" s="155">
        <f>SUM(D72:L72)</f>
        <v>0</v>
      </c>
    </row>
    <row r="73" spans="1:14" ht="12.75">
      <c r="A73" s="194" t="s">
        <v>527</v>
      </c>
      <c r="B73" s="213"/>
      <c r="C73" s="101">
        <v>29843</v>
      </c>
      <c r="D73" s="136">
        <v>0</v>
      </c>
      <c r="E73" s="101">
        <v>0</v>
      </c>
      <c r="F73" s="136">
        <v>8843</v>
      </c>
      <c r="G73" s="101">
        <v>21000</v>
      </c>
      <c r="H73" s="715">
        <v>0</v>
      </c>
      <c r="I73" s="101">
        <v>0</v>
      </c>
      <c r="J73" s="136">
        <v>0</v>
      </c>
      <c r="K73" s="101">
        <v>0</v>
      </c>
      <c r="L73" s="715">
        <v>0</v>
      </c>
      <c r="M73" s="101"/>
      <c r="N73" s="155">
        <f>SUM(D73:L73)</f>
        <v>29843</v>
      </c>
    </row>
    <row r="74" spans="1:14" ht="12.75">
      <c r="A74" s="194" t="s">
        <v>1069</v>
      </c>
      <c r="B74" s="194"/>
      <c r="C74" s="101">
        <f>SUM(D74:M74)</f>
        <v>25388</v>
      </c>
      <c r="D74" s="136">
        <v>0</v>
      </c>
      <c r="E74" s="101">
        <v>0</v>
      </c>
      <c r="F74" s="713">
        <v>6977</v>
      </c>
      <c r="G74" s="101">
        <v>18411</v>
      </c>
      <c r="H74" s="715">
        <v>0</v>
      </c>
      <c r="I74" s="101">
        <v>0</v>
      </c>
      <c r="J74" s="715">
        <v>0</v>
      </c>
      <c r="K74" s="101">
        <v>0</v>
      </c>
      <c r="L74" s="715">
        <v>0</v>
      </c>
      <c r="M74" s="101">
        <v>0</v>
      </c>
      <c r="N74" s="155">
        <f>SUM(D74:M74)</f>
        <v>25388</v>
      </c>
    </row>
    <row r="75" spans="1:14" ht="12.75">
      <c r="A75" s="194" t="s">
        <v>1009</v>
      </c>
      <c r="B75" s="194"/>
      <c r="C75" s="101">
        <f>SUM(D75:M75)</f>
        <v>20503</v>
      </c>
      <c r="D75" s="431">
        <v>0</v>
      </c>
      <c r="E75" s="430">
        <v>0</v>
      </c>
      <c r="F75" s="431">
        <v>2092</v>
      </c>
      <c r="G75" s="430">
        <v>18411</v>
      </c>
      <c r="H75" s="786">
        <v>0</v>
      </c>
      <c r="I75" s="795">
        <v>0</v>
      </c>
      <c r="J75" s="431">
        <v>0</v>
      </c>
      <c r="K75" s="430">
        <v>0</v>
      </c>
      <c r="L75" s="786">
        <v>0</v>
      </c>
      <c r="M75" s="430">
        <v>0</v>
      </c>
      <c r="N75" s="155"/>
    </row>
    <row r="76" spans="1:14" ht="12.75">
      <c r="A76" s="194" t="s">
        <v>1010</v>
      </c>
      <c r="B76" s="194"/>
      <c r="C76" s="292">
        <f>(C$75/C$74)*100</f>
        <v>80.7586261225776</v>
      </c>
      <c r="D76" s="360">
        <v>0</v>
      </c>
      <c r="E76" s="292">
        <v>0</v>
      </c>
      <c r="F76" s="360">
        <v>0</v>
      </c>
      <c r="G76" s="292">
        <v>0</v>
      </c>
      <c r="H76" s="768">
        <v>0</v>
      </c>
      <c r="I76" s="292">
        <v>0</v>
      </c>
      <c r="J76" s="360">
        <v>0</v>
      </c>
      <c r="K76" s="292">
        <v>0</v>
      </c>
      <c r="L76" s="768">
        <v>0</v>
      </c>
      <c r="M76" s="292">
        <v>0</v>
      </c>
      <c r="N76" s="155"/>
    </row>
    <row r="77" spans="1:14" ht="12.75">
      <c r="A77" s="67" t="s">
        <v>801</v>
      </c>
      <c r="B77" s="440" t="s">
        <v>996</v>
      </c>
      <c r="C77" s="130"/>
      <c r="D77" s="134"/>
      <c r="E77" s="130"/>
      <c r="F77" s="782"/>
      <c r="G77" s="130"/>
      <c r="H77" s="738"/>
      <c r="I77" s="130"/>
      <c r="J77" s="738"/>
      <c r="K77" s="130"/>
      <c r="L77" s="738"/>
      <c r="M77" s="130"/>
      <c r="N77" s="155">
        <f>SUM(D77:L77)</f>
        <v>0</v>
      </c>
    </row>
    <row r="78" spans="1:14" ht="12.75">
      <c r="A78" s="194" t="s">
        <v>527</v>
      </c>
      <c r="B78" s="213"/>
      <c r="C78" s="101">
        <f>SUM(D78,E78,F78,G78,H78,I78,K78)</f>
        <v>7534</v>
      </c>
      <c r="D78" s="136">
        <v>3842</v>
      </c>
      <c r="E78" s="101">
        <v>1037</v>
      </c>
      <c r="F78" s="136">
        <v>2655</v>
      </c>
      <c r="G78" s="101">
        <v>0</v>
      </c>
      <c r="H78" s="715">
        <v>0</v>
      </c>
      <c r="I78" s="101">
        <v>0</v>
      </c>
      <c r="J78" s="136">
        <v>0</v>
      </c>
      <c r="K78" s="101">
        <v>0</v>
      </c>
      <c r="L78" s="715">
        <v>0</v>
      </c>
      <c r="M78" s="101"/>
      <c r="N78" s="155">
        <f>SUM(D78:L78)</f>
        <v>7534</v>
      </c>
    </row>
    <row r="79" spans="1:14" ht="12.75">
      <c r="A79" s="194" t="s">
        <v>1069</v>
      </c>
      <c r="B79" s="194"/>
      <c r="C79" s="101">
        <f>SUM(D79:M79)</f>
        <v>9684</v>
      </c>
      <c r="D79" s="136">
        <v>4356</v>
      </c>
      <c r="E79" s="101">
        <v>1174</v>
      </c>
      <c r="F79" s="713">
        <v>3785</v>
      </c>
      <c r="G79" s="101">
        <v>0</v>
      </c>
      <c r="H79" s="715">
        <v>0</v>
      </c>
      <c r="I79" s="101">
        <v>0</v>
      </c>
      <c r="J79" s="715">
        <v>369</v>
      </c>
      <c r="K79" s="101">
        <v>0</v>
      </c>
      <c r="L79" s="715">
        <v>0</v>
      </c>
      <c r="M79" s="101">
        <v>0</v>
      </c>
      <c r="N79" s="155">
        <f>SUM(D79:M79)</f>
        <v>9684</v>
      </c>
    </row>
    <row r="80" spans="1:14" ht="12.75">
      <c r="A80" s="194" t="s">
        <v>1009</v>
      </c>
      <c r="B80" s="194"/>
      <c r="C80" s="101">
        <f>SUM(D80:M80)</f>
        <v>9708</v>
      </c>
      <c r="D80" s="431">
        <v>4356</v>
      </c>
      <c r="E80" s="430">
        <v>1174</v>
      </c>
      <c r="F80" s="431">
        <v>3734</v>
      </c>
      <c r="G80" s="430">
        <v>0</v>
      </c>
      <c r="H80" s="786">
        <v>0</v>
      </c>
      <c r="I80" s="795">
        <v>0</v>
      </c>
      <c r="J80" s="431">
        <v>369</v>
      </c>
      <c r="K80" s="430">
        <v>0</v>
      </c>
      <c r="L80" s="786">
        <v>0</v>
      </c>
      <c r="M80" s="430">
        <v>75</v>
      </c>
      <c r="N80" s="155"/>
    </row>
    <row r="81" spans="1:14" ht="12.75">
      <c r="A81" s="195" t="s">
        <v>1010</v>
      </c>
      <c r="B81" s="195"/>
      <c r="C81" s="293">
        <f>(C$80/C$79)*100</f>
        <v>100.24783147459728</v>
      </c>
      <c r="D81" s="329">
        <f>(D$80/D$79)*100</f>
        <v>100</v>
      </c>
      <c r="E81" s="293">
        <f>(E$80/E$79)*100</f>
        <v>100</v>
      </c>
      <c r="F81" s="777">
        <f>(F$80/F$79)*100</f>
        <v>98.65257595772788</v>
      </c>
      <c r="G81" s="293">
        <v>0</v>
      </c>
      <c r="H81" s="739">
        <v>0</v>
      </c>
      <c r="I81" s="293">
        <v>0</v>
      </c>
      <c r="J81" s="739">
        <f>(J$80/J$79)*100</f>
        <v>100</v>
      </c>
      <c r="K81" s="293">
        <v>0</v>
      </c>
      <c r="L81" s="739">
        <v>0</v>
      </c>
      <c r="M81" s="293">
        <v>0</v>
      </c>
      <c r="N81" s="155"/>
    </row>
    <row r="82" spans="1:14" ht="12.75">
      <c r="A82" s="70" t="s">
        <v>802</v>
      </c>
      <c r="B82" s="438" t="s">
        <v>998</v>
      </c>
      <c r="C82" s="101"/>
      <c r="D82" s="136"/>
      <c r="E82" s="101"/>
      <c r="F82" s="136"/>
      <c r="G82" s="101"/>
      <c r="H82" s="715"/>
      <c r="I82" s="101"/>
      <c r="J82" s="136"/>
      <c r="K82" s="101"/>
      <c r="L82" s="715"/>
      <c r="M82" s="101"/>
      <c r="N82" s="155">
        <f>SUM(D82:L82)</f>
        <v>0</v>
      </c>
    </row>
    <row r="83" spans="1:14" ht="12.75">
      <c r="A83" s="194" t="s">
        <v>527</v>
      </c>
      <c r="B83" s="213"/>
      <c r="C83" s="101">
        <f>SUM(D83,E83,F83,G83,H83,I83,K83)</f>
        <v>357</v>
      </c>
      <c r="D83" s="136">
        <v>0</v>
      </c>
      <c r="E83" s="101">
        <v>0</v>
      </c>
      <c r="F83" s="136">
        <v>357</v>
      </c>
      <c r="G83" s="101">
        <v>0</v>
      </c>
      <c r="H83" s="715">
        <v>0</v>
      </c>
      <c r="I83" s="101">
        <v>0</v>
      </c>
      <c r="J83" s="136">
        <v>0</v>
      </c>
      <c r="K83" s="101">
        <v>0</v>
      </c>
      <c r="L83" s="715">
        <v>0</v>
      </c>
      <c r="M83" s="101"/>
      <c r="N83" s="155">
        <f>SUM(D83:L83)</f>
        <v>357</v>
      </c>
    </row>
    <row r="84" spans="1:14" ht="12.75">
      <c r="A84" s="194" t="s">
        <v>1069</v>
      </c>
      <c r="B84" s="194"/>
      <c r="C84" s="101">
        <f>SUM(D84:M84)</f>
        <v>357</v>
      </c>
      <c r="D84" s="136">
        <v>0</v>
      </c>
      <c r="E84" s="101">
        <v>0</v>
      </c>
      <c r="F84" s="713">
        <v>357</v>
      </c>
      <c r="G84" s="101">
        <v>0</v>
      </c>
      <c r="H84" s="715">
        <v>0</v>
      </c>
      <c r="I84" s="101">
        <v>0</v>
      </c>
      <c r="J84" s="715">
        <v>0</v>
      </c>
      <c r="K84" s="101">
        <v>0</v>
      </c>
      <c r="L84" s="715">
        <v>0</v>
      </c>
      <c r="M84" s="101">
        <v>0</v>
      </c>
      <c r="N84" s="155">
        <f>SUM(D84:M84)</f>
        <v>357</v>
      </c>
    </row>
    <row r="85" spans="1:14" ht="12.75">
      <c r="A85" s="194" t="s">
        <v>1009</v>
      </c>
      <c r="B85" s="194"/>
      <c r="C85" s="101">
        <f>SUM(D85:M85)</f>
        <v>96</v>
      </c>
      <c r="D85" s="431">
        <v>0</v>
      </c>
      <c r="E85" s="430">
        <v>0</v>
      </c>
      <c r="F85" s="431">
        <v>96</v>
      </c>
      <c r="G85" s="430">
        <v>0</v>
      </c>
      <c r="H85" s="786">
        <v>0</v>
      </c>
      <c r="I85" s="795">
        <v>0</v>
      </c>
      <c r="J85" s="431">
        <v>0</v>
      </c>
      <c r="K85" s="430">
        <v>0</v>
      </c>
      <c r="L85" s="786">
        <v>0</v>
      </c>
      <c r="M85" s="430">
        <v>0</v>
      </c>
      <c r="N85" s="155"/>
    </row>
    <row r="86" spans="1:14" ht="12.75">
      <c r="A86" s="194" t="s">
        <v>1010</v>
      </c>
      <c r="B86" s="194"/>
      <c r="C86" s="292">
        <f>(C$85/C$84)*100</f>
        <v>26.89075630252101</v>
      </c>
      <c r="D86" s="360">
        <v>0</v>
      </c>
      <c r="E86" s="292">
        <v>0</v>
      </c>
      <c r="F86" s="360">
        <f>(F$85/F$84)*100</f>
        <v>26.89075630252101</v>
      </c>
      <c r="G86" s="736">
        <v>0</v>
      </c>
      <c r="H86" s="360">
        <v>0</v>
      </c>
      <c r="I86" s="736">
        <v>0</v>
      </c>
      <c r="J86" s="360">
        <v>0</v>
      </c>
      <c r="K86" s="736">
        <v>0</v>
      </c>
      <c r="L86" s="360">
        <v>0</v>
      </c>
      <c r="M86" s="736">
        <v>0</v>
      </c>
      <c r="N86" s="155"/>
    </row>
    <row r="87" spans="1:14" ht="12.75">
      <c r="A87" s="67" t="s">
        <v>1038</v>
      </c>
      <c r="B87" s="440" t="s">
        <v>996</v>
      </c>
      <c r="C87" s="130"/>
      <c r="D87" s="148"/>
      <c r="E87" s="147"/>
      <c r="F87" s="783"/>
      <c r="G87" s="147"/>
      <c r="H87" s="794"/>
      <c r="I87" s="147"/>
      <c r="J87" s="794"/>
      <c r="K87" s="147"/>
      <c r="L87" s="714"/>
      <c r="M87" s="143"/>
      <c r="N87" s="155">
        <f>SUM(D87:L87)</f>
        <v>0</v>
      </c>
    </row>
    <row r="88" spans="1:14" ht="12.75">
      <c r="A88" s="194" t="s">
        <v>527</v>
      </c>
      <c r="B88" s="194"/>
      <c r="C88" s="101">
        <f aca="true" t="shared" si="11" ref="C88:L88">SUM(C93,C98,C103)</f>
        <v>342993</v>
      </c>
      <c r="D88" s="136">
        <f t="shared" si="11"/>
        <v>79223</v>
      </c>
      <c r="E88" s="101">
        <f t="shared" si="11"/>
        <v>20878</v>
      </c>
      <c r="F88" s="136">
        <f t="shared" si="11"/>
        <v>241892</v>
      </c>
      <c r="G88" s="101">
        <f t="shared" si="11"/>
        <v>1000</v>
      </c>
      <c r="H88" s="715">
        <f t="shared" si="11"/>
        <v>0</v>
      </c>
      <c r="I88" s="101">
        <f t="shared" si="11"/>
        <v>0</v>
      </c>
      <c r="J88" s="136">
        <f t="shared" si="11"/>
        <v>0</v>
      </c>
      <c r="K88" s="101">
        <f t="shared" si="11"/>
        <v>0</v>
      </c>
      <c r="L88" s="715">
        <f t="shared" si="11"/>
        <v>0</v>
      </c>
      <c r="M88" s="101"/>
      <c r="N88" s="155">
        <f>SUM(D88:L88)</f>
        <v>342993</v>
      </c>
    </row>
    <row r="89" spans="1:14" ht="12.75">
      <c r="A89" s="194" t="s">
        <v>1069</v>
      </c>
      <c r="B89" s="194"/>
      <c r="C89" s="101">
        <f>SUM(D89:M89)</f>
        <v>369996</v>
      </c>
      <c r="D89" s="136">
        <f aca="true" t="shared" si="12" ref="D89:L89">SUM(D94,D99,D104)</f>
        <v>84278</v>
      </c>
      <c r="E89" s="101">
        <f t="shared" si="12"/>
        <v>22324</v>
      </c>
      <c r="F89" s="136">
        <f t="shared" si="12"/>
        <v>261938</v>
      </c>
      <c r="G89" s="101">
        <f t="shared" si="12"/>
        <v>1354</v>
      </c>
      <c r="H89" s="715">
        <f t="shared" si="12"/>
        <v>0</v>
      </c>
      <c r="I89" s="734">
        <f t="shared" si="12"/>
        <v>0</v>
      </c>
      <c r="J89" s="715">
        <f t="shared" si="12"/>
        <v>102</v>
      </c>
      <c r="K89" s="101">
        <f t="shared" si="12"/>
        <v>0</v>
      </c>
      <c r="L89" s="715">
        <f t="shared" si="12"/>
        <v>0</v>
      </c>
      <c r="M89" s="101"/>
      <c r="N89" s="155"/>
    </row>
    <row r="90" spans="1:14" ht="12.75">
      <c r="A90" s="194" t="s">
        <v>1009</v>
      </c>
      <c r="B90" s="194"/>
      <c r="C90" s="101">
        <f>SUM(D90:M90)</f>
        <v>368401</v>
      </c>
      <c r="D90" s="136">
        <f>D$95+D$100+D$105</f>
        <v>83561</v>
      </c>
      <c r="E90" s="101">
        <f aca="true" t="shared" si="13" ref="E90:M90">E$95+E$100+E$105</f>
        <v>21878</v>
      </c>
      <c r="F90" s="136">
        <f t="shared" si="13"/>
        <v>262067</v>
      </c>
      <c r="G90" s="101">
        <f t="shared" si="13"/>
        <v>1354</v>
      </c>
      <c r="H90" s="715">
        <f t="shared" si="13"/>
        <v>0</v>
      </c>
      <c r="I90" s="734">
        <f t="shared" si="13"/>
        <v>0</v>
      </c>
      <c r="J90" s="715">
        <f t="shared" si="13"/>
        <v>102</v>
      </c>
      <c r="K90" s="101">
        <f t="shared" si="13"/>
        <v>0</v>
      </c>
      <c r="L90" s="715">
        <f t="shared" si="13"/>
        <v>0</v>
      </c>
      <c r="M90" s="101">
        <f t="shared" si="13"/>
        <v>-561</v>
      </c>
      <c r="N90" s="155"/>
    </row>
    <row r="91" spans="1:14" ht="12.75">
      <c r="A91" s="195" t="s">
        <v>1010</v>
      </c>
      <c r="B91" s="195"/>
      <c r="C91" s="293">
        <f>(C$90/C$89)*100</f>
        <v>99.56891425853253</v>
      </c>
      <c r="D91" s="329">
        <f aca="true" t="shared" si="14" ref="D91:J91">(D$90/D$89)*100</f>
        <v>99.1492441681103</v>
      </c>
      <c r="E91" s="293">
        <f t="shared" si="14"/>
        <v>98.00215015230246</v>
      </c>
      <c r="F91" s="777">
        <f t="shared" si="14"/>
        <v>100.04924829539814</v>
      </c>
      <c r="G91" s="293">
        <f t="shared" si="14"/>
        <v>100</v>
      </c>
      <c r="H91" s="739">
        <v>0</v>
      </c>
      <c r="I91" s="293">
        <v>0</v>
      </c>
      <c r="J91" s="739">
        <f t="shared" si="14"/>
        <v>100</v>
      </c>
      <c r="K91" s="293">
        <v>0</v>
      </c>
      <c r="L91" s="739">
        <v>0</v>
      </c>
      <c r="M91" s="293">
        <v>0</v>
      </c>
      <c r="N91" s="155"/>
    </row>
    <row r="92" spans="1:14" ht="12.75">
      <c r="A92" s="70" t="s">
        <v>727</v>
      </c>
      <c r="B92" s="57"/>
      <c r="C92" s="101"/>
      <c r="D92" s="142"/>
      <c r="E92" s="149"/>
      <c r="F92" s="142"/>
      <c r="G92" s="149"/>
      <c r="H92" s="789"/>
      <c r="I92" s="149"/>
      <c r="J92" s="142"/>
      <c r="K92" s="149"/>
      <c r="L92" s="788"/>
      <c r="M92" s="57"/>
      <c r="N92" s="155">
        <f>SUM(D92:L92)</f>
        <v>0</v>
      </c>
    </row>
    <row r="93" spans="1:14" ht="12.75">
      <c r="A93" s="194" t="s">
        <v>527</v>
      </c>
      <c r="B93" s="213"/>
      <c r="C93" s="101">
        <f>SUM(D93,E93,F93,G93,H93,I93,K93)</f>
        <v>22890</v>
      </c>
      <c r="D93" s="142">
        <v>16411</v>
      </c>
      <c r="E93" s="149">
        <v>4062</v>
      </c>
      <c r="F93" s="142">
        <v>2417</v>
      </c>
      <c r="G93" s="149">
        <v>0</v>
      </c>
      <c r="H93" s="789">
        <v>0</v>
      </c>
      <c r="I93" s="149">
        <v>0</v>
      </c>
      <c r="J93" s="142">
        <v>0</v>
      </c>
      <c r="K93" s="149">
        <v>0</v>
      </c>
      <c r="L93" s="788">
        <v>0</v>
      </c>
      <c r="M93" s="57"/>
      <c r="N93" s="155">
        <f>SUM(D93:L93)</f>
        <v>22890</v>
      </c>
    </row>
    <row r="94" spans="1:14" ht="12.75">
      <c r="A94" s="194" t="s">
        <v>1069</v>
      </c>
      <c r="B94" s="194"/>
      <c r="C94" s="101">
        <f>SUM(D94:M94)</f>
        <v>23964</v>
      </c>
      <c r="D94" s="136">
        <v>15919</v>
      </c>
      <c r="E94" s="101">
        <v>3996</v>
      </c>
      <c r="F94" s="713">
        <v>3947</v>
      </c>
      <c r="G94" s="101">
        <v>0</v>
      </c>
      <c r="H94" s="715">
        <v>0</v>
      </c>
      <c r="I94" s="101">
        <v>0</v>
      </c>
      <c r="J94" s="715">
        <v>102</v>
      </c>
      <c r="K94" s="101">
        <v>0</v>
      </c>
      <c r="L94" s="715">
        <v>0</v>
      </c>
      <c r="M94" s="101">
        <v>0</v>
      </c>
      <c r="N94" s="155">
        <f>SUM(D94:M94)</f>
        <v>23964</v>
      </c>
    </row>
    <row r="95" spans="1:14" ht="12.75">
      <c r="A95" s="194" t="s">
        <v>1009</v>
      </c>
      <c r="B95" s="194"/>
      <c r="C95" s="101">
        <f>SUM(D95:M95)</f>
        <v>22606</v>
      </c>
      <c r="D95" s="431">
        <v>15919</v>
      </c>
      <c r="E95" s="430">
        <v>3997</v>
      </c>
      <c r="F95" s="431">
        <v>3884</v>
      </c>
      <c r="G95" s="430">
        <v>0</v>
      </c>
      <c r="H95" s="786">
        <v>0</v>
      </c>
      <c r="I95" s="795">
        <v>0</v>
      </c>
      <c r="J95" s="431">
        <v>102</v>
      </c>
      <c r="K95" s="430">
        <v>0</v>
      </c>
      <c r="L95" s="786">
        <v>0</v>
      </c>
      <c r="M95" s="430">
        <v>-1296</v>
      </c>
      <c r="N95" s="155"/>
    </row>
    <row r="96" spans="1:14" ht="12.75">
      <c r="A96" s="194" t="s">
        <v>1010</v>
      </c>
      <c r="B96" s="194"/>
      <c r="C96" s="292">
        <f>(C$95/C$94)*100</f>
        <v>94.3331664162911</v>
      </c>
      <c r="D96" s="360">
        <f>(D$95/D$94)*100</f>
        <v>100</v>
      </c>
      <c r="E96" s="292">
        <f>(E$95/E$94)*100</f>
        <v>100.02502502502502</v>
      </c>
      <c r="F96" s="360">
        <f>(F$95/F$94)*100</f>
        <v>98.40385102609577</v>
      </c>
      <c r="G96" s="736">
        <v>0</v>
      </c>
      <c r="H96" s="360">
        <v>0</v>
      </c>
      <c r="I96" s="736">
        <v>0</v>
      </c>
      <c r="J96" s="360">
        <f>(J$95/J$94)*100</f>
        <v>100</v>
      </c>
      <c r="K96" s="736">
        <v>0</v>
      </c>
      <c r="L96" s="360">
        <v>0</v>
      </c>
      <c r="M96" s="736">
        <v>0</v>
      </c>
      <c r="N96" s="155"/>
    </row>
    <row r="97" spans="1:14" ht="12.75">
      <c r="A97" s="67" t="s">
        <v>721</v>
      </c>
      <c r="B97" s="56"/>
      <c r="C97" s="130"/>
      <c r="D97" s="134"/>
      <c r="E97" s="130"/>
      <c r="F97" s="782"/>
      <c r="G97" s="130"/>
      <c r="H97" s="738"/>
      <c r="I97" s="130"/>
      <c r="J97" s="738"/>
      <c r="K97" s="130"/>
      <c r="L97" s="784"/>
      <c r="M97" s="12"/>
      <c r="N97" s="155">
        <f>SUM(D97:L97)</f>
        <v>0</v>
      </c>
    </row>
    <row r="98" spans="1:14" ht="12.75">
      <c r="A98" s="194" t="s">
        <v>527</v>
      </c>
      <c r="B98" s="213"/>
      <c r="C98" s="101">
        <f>SUM(D98,E98,F98,G98,H98,I98,K98)</f>
        <v>18900</v>
      </c>
      <c r="D98" s="142">
        <v>13900</v>
      </c>
      <c r="E98" s="149">
        <v>3713</v>
      </c>
      <c r="F98" s="142">
        <v>287</v>
      </c>
      <c r="G98" s="149">
        <v>1000</v>
      </c>
      <c r="H98" s="789">
        <v>0</v>
      </c>
      <c r="I98" s="149">
        <v>0</v>
      </c>
      <c r="J98" s="142">
        <v>0</v>
      </c>
      <c r="K98" s="149">
        <v>0</v>
      </c>
      <c r="L98" s="789">
        <v>0</v>
      </c>
      <c r="M98" s="149"/>
      <c r="N98" s="155">
        <f>SUM(D98:L98)</f>
        <v>18900</v>
      </c>
    </row>
    <row r="99" spans="1:14" ht="12.75">
      <c r="A99" s="194" t="s">
        <v>1069</v>
      </c>
      <c r="B99" s="194"/>
      <c r="C99" s="101">
        <f>SUM(D99:M99)</f>
        <v>27196</v>
      </c>
      <c r="D99" s="136">
        <v>15980</v>
      </c>
      <c r="E99" s="101">
        <v>4309</v>
      </c>
      <c r="F99" s="713">
        <v>5553</v>
      </c>
      <c r="G99" s="101">
        <v>1354</v>
      </c>
      <c r="H99" s="715">
        <v>0</v>
      </c>
      <c r="I99" s="101">
        <v>0</v>
      </c>
      <c r="J99" s="715">
        <v>0</v>
      </c>
      <c r="K99" s="101">
        <v>0</v>
      </c>
      <c r="L99" s="715">
        <v>0</v>
      </c>
      <c r="M99" s="101">
        <v>0</v>
      </c>
      <c r="N99" s="155">
        <f>SUM(D99:M99)</f>
        <v>27196</v>
      </c>
    </row>
    <row r="100" spans="1:14" ht="12.75">
      <c r="A100" s="194" t="s">
        <v>1009</v>
      </c>
      <c r="B100" s="194"/>
      <c r="C100" s="101">
        <f>SUM(D100:M100)</f>
        <v>24094</v>
      </c>
      <c r="D100" s="431">
        <v>15492</v>
      </c>
      <c r="E100" s="430">
        <v>4049</v>
      </c>
      <c r="F100" s="431">
        <v>2844</v>
      </c>
      <c r="G100" s="430">
        <v>1354</v>
      </c>
      <c r="H100" s="786">
        <v>0</v>
      </c>
      <c r="I100" s="795">
        <v>0</v>
      </c>
      <c r="J100" s="431">
        <v>0</v>
      </c>
      <c r="K100" s="430">
        <v>0</v>
      </c>
      <c r="L100" s="786">
        <v>0</v>
      </c>
      <c r="M100" s="430">
        <v>355</v>
      </c>
      <c r="N100" s="155"/>
    </row>
    <row r="101" spans="1:14" ht="12.75">
      <c r="A101" s="195" t="s">
        <v>1010</v>
      </c>
      <c r="B101" s="195"/>
      <c r="C101" s="293">
        <f>(C$100/C$99)*100</f>
        <v>88.59391086924548</v>
      </c>
      <c r="D101" s="329">
        <f>(D$100/D$99)*100</f>
        <v>96.94618272841052</v>
      </c>
      <c r="E101" s="293">
        <f>(E$100/E$99)*100</f>
        <v>93.96611742863773</v>
      </c>
      <c r="F101" s="777">
        <f>(F$100/F$99)*100</f>
        <v>51.21555915721232</v>
      </c>
      <c r="G101" s="293">
        <f>(G$100/G$99)*100</f>
        <v>100</v>
      </c>
      <c r="H101" s="739">
        <v>0</v>
      </c>
      <c r="I101" s="293">
        <v>0</v>
      </c>
      <c r="J101" s="739">
        <v>0</v>
      </c>
      <c r="K101" s="293">
        <v>0</v>
      </c>
      <c r="L101" s="739">
        <v>0</v>
      </c>
      <c r="M101" s="293">
        <v>0</v>
      </c>
      <c r="N101" s="155"/>
    </row>
    <row r="102" spans="1:14" ht="12.75">
      <c r="A102" s="70" t="s">
        <v>803</v>
      </c>
      <c r="B102" s="57"/>
      <c r="C102" s="101"/>
      <c r="D102" s="136"/>
      <c r="E102" s="101"/>
      <c r="F102" s="136"/>
      <c r="G102" s="101"/>
      <c r="H102" s="715"/>
      <c r="I102" s="101"/>
      <c r="J102" s="136"/>
      <c r="K102" s="101"/>
      <c r="L102" s="791"/>
      <c r="M102" s="13"/>
      <c r="N102" s="155">
        <f>SUM(D102:L102)</f>
        <v>0</v>
      </c>
    </row>
    <row r="103" spans="1:14" ht="12.75">
      <c r="A103" s="194" t="s">
        <v>527</v>
      </c>
      <c r="B103" s="213"/>
      <c r="C103" s="101">
        <f>SUM(D103,E103,F103,G103,H103,I103,K103)</f>
        <v>301203</v>
      </c>
      <c r="D103" s="142">
        <v>48912</v>
      </c>
      <c r="E103" s="149">
        <v>13103</v>
      </c>
      <c r="F103" s="142">
        <v>239188</v>
      </c>
      <c r="G103" s="149">
        <v>0</v>
      </c>
      <c r="H103" s="789">
        <v>0</v>
      </c>
      <c r="I103" s="149">
        <v>0</v>
      </c>
      <c r="J103" s="142">
        <v>0</v>
      </c>
      <c r="K103" s="149">
        <v>0</v>
      </c>
      <c r="L103" s="789">
        <v>0</v>
      </c>
      <c r="M103" s="149"/>
      <c r="N103" s="155">
        <f>SUM(D103:L103)</f>
        <v>301203</v>
      </c>
    </row>
    <row r="104" spans="1:14" ht="12.75">
      <c r="A104" s="194" t="s">
        <v>1069</v>
      </c>
      <c r="B104" s="194"/>
      <c r="C104" s="101">
        <f>SUM(D104:M104)</f>
        <v>318836</v>
      </c>
      <c r="D104" s="136">
        <v>52379</v>
      </c>
      <c r="E104" s="101">
        <v>14019</v>
      </c>
      <c r="F104" s="713">
        <v>252438</v>
      </c>
      <c r="G104" s="101">
        <v>0</v>
      </c>
      <c r="H104" s="715">
        <v>0</v>
      </c>
      <c r="I104" s="101">
        <v>0</v>
      </c>
      <c r="J104" s="715">
        <v>0</v>
      </c>
      <c r="K104" s="101">
        <v>0</v>
      </c>
      <c r="L104" s="715">
        <v>0</v>
      </c>
      <c r="M104" s="101">
        <v>0</v>
      </c>
      <c r="N104" s="155">
        <f>SUM(D104:M104)</f>
        <v>318836</v>
      </c>
    </row>
    <row r="105" spans="1:14" ht="12.75">
      <c r="A105" s="194" t="s">
        <v>1009</v>
      </c>
      <c r="B105" s="194"/>
      <c r="C105" s="101">
        <f>SUM(D105:M105)</f>
        <v>321701</v>
      </c>
      <c r="D105" s="431">
        <v>52150</v>
      </c>
      <c r="E105" s="430">
        <v>13832</v>
      </c>
      <c r="F105" s="431">
        <v>255339</v>
      </c>
      <c r="G105" s="430">
        <v>0</v>
      </c>
      <c r="H105" s="786">
        <v>0</v>
      </c>
      <c r="I105" s="795">
        <v>0</v>
      </c>
      <c r="J105" s="431">
        <v>0</v>
      </c>
      <c r="K105" s="430">
        <v>0</v>
      </c>
      <c r="L105" s="786">
        <v>0</v>
      </c>
      <c r="M105" s="430">
        <v>380</v>
      </c>
      <c r="N105" s="155"/>
    </row>
    <row r="106" spans="1:14" ht="12.75">
      <c r="A106" s="194" t="s">
        <v>1010</v>
      </c>
      <c r="B106" s="194"/>
      <c r="C106" s="292">
        <f>(C$105/C$104)*100</f>
        <v>100.89858108871019</v>
      </c>
      <c r="D106" s="360">
        <f>(D$105/D$104)*100</f>
        <v>99.56280188625213</v>
      </c>
      <c r="E106" s="292">
        <f>(E$105/E$104)*100</f>
        <v>98.66609601255439</v>
      </c>
      <c r="F106" s="360">
        <f>(F$105/F$104)*100</f>
        <v>101.14919306918925</v>
      </c>
      <c r="G106" s="736">
        <v>0</v>
      </c>
      <c r="H106" s="360">
        <v>0</v>
      </c>
      <c r="I106" s="736">
        <v>0</v>
      </c>
      <c r="J106" s="360">
        <v>0</v>
      </c>
      <c r="K106" s="736">
        <v>0</v>
      </c>
      <c r="L106" s="360">
        <v>0</v>
      </c>
      <c r="M106" s="736">
        <v>0</v>
      </c>
      <c r="N106" s="155"/>
    </row>
    <row r="107" spans="1:14" ht="12.75">
      <c r="A107" s="15" t="s">
        <v>908</v>
      </c>
      <c r="B107" s="39"/>
      <c r="C107" s="12"/>
      <c r="D107" s="26"/>
      <c r="E107" s="12"/>
      <c r="F107" s="781"/>
      <c r="G107" s="12"/>
      <c r="H107" s="784"/>
      <c r="I107" s="12"/>
      <c r="J107" s="784"/>
      <c r="K107" s="12"/>
      <c r="L107" s="792"/>
      <c r="M107" s="15"/>
      <c r="N107" s="155">
        <f>SUM(D107:L107)</f>
        <v>0</v>
      </c>
    </row>
    <row r="108" spans="1:14" ht="12.75">
      <c r="A108" s="194" t="s">
        <v>527</v>
      </c>
      <c r="B108" s="273"/>
      <c r="C108" s="101">
        <f>SUM(D108:K108)</f>
        <v>829112</v>
      </c>
      <c r="D108" s="136">
        <f aca="true" t="shared" si="15" ref="D108:L108">SUM(D13,D33,D38,D53,D58,D88)</f>
        <v>315297</v>
      </c>
      <c r="E108" s="101">
        <f t="shared" si="15"/>
        <v>83350</v>
      </c>
      <c r="F108" s="136">
        <f t="shared" si="15"/>
        <v>408465</v>
      </c>
      <c r="G108" s="101">
        <f t="shared" si="15"/>
        <v>22000</v>
      </c>
      <c r="H108" s="715">
        <f t="shared" si="15"/>
        <v>0</v>
      </c>
      <c r="I108" s="101">
        <f t="shared" si="15"/>
        <v>0</v>
      </c>
      <c r="J108" s="136">
        <f t="shared" si="15"/>
        <v>0</v>
      </c>
      <c r="K108" s="101">
        <f t="shared" si="15"/>
        <v>0</v>
      </c>
      <c r="L108" s="136">
        <f t="shared" si="15"/>
        <v>0</v>
      </c>
      <c r="M108" s="101"/>
      <c r="N108" s="155">
        <f>SUM(D108:L108)</f>
        <v>829112</v>
      </c>
    </row>
    <row r="109" spans="1:14" ht="12.75">
      <c r="A109" s="194" t="s">
        <v>1069</v>
      </c>
      <c r="B109" s="273"/>
      <c r="C109" s="101">
        <f>SUM(D109:M109)</f>
        <v>899581</v>
      </c>
      <c r="D109" s="136">
        <f aca="true" t="shared" si="16" ref="D109:L109">SUM(D14,D34,D39,D54,D59,D89)</f>
        <v>331493</v>
      </c>
      <c r="E109" s="101">
        <f t="shared" si="16"/>
        <v>88649</v>
      </c>
      <c r="F109" s="136">
        <f t="shared" si="16"/>
        <v>455268</v>
      </c>
      <c r="G109" s="101">
        <f t="shared" si="16"/>
        <v>19915</v>
      </c>
      <c r="H109" s="715">
        <f t="shared" si="16"/>
        <v>0</v>
      </c>
      <c r="I109" s="101">
        <f t="shared" si="16"/>
        <v>0</v>
      </c>
      <c r="J109" s="136">
        <f t="shared" si="16"/>
        <v>4256</v>
      </c>
      <c r="K109" s="101">
        <f t="shared" si="16"/>
        <v>0</v>
      </c>
      <c r="L109" s="136">
        <f t="shared" si="16"/>
        <v>0</v>
      </c>
      <c r="M109" s="101"/>
      <c r="N109" s="201">
        <f>SUM(D109:L109)</f>
        <v>899581</v>
      </c>
    </row>
    <row r="110" spans="1:13" ht="12.75">
      <c r="A110" s="194" t="s">
        <v>1009</v>
      </c>
      <c r="B110" s="433"/>
      <c r="C110" s="378">
        <f>SUM(D110:M110)</f>
        <v>881549</v>
      </c>
      <c r="D110" s="396">
        <f>D$15+D$35+D$40+D$55+D$60+D$90</f>
        <v>329618</v>
      </c>
      <c r="E110" s="378">
        <f aca="true" t="shared" si="17" ref="E110:M110">E$15+E$35+E$40+E$55+E$60+E$90</f>
        <v>86966</v>
      </c>
      <c r="F110" s="396">
        <f t="shared" si="17"/>
        <v>446992</v>
      </c>
      <c r="G110" s="720">
        <f t="shared" si="17"/>
        <v>19915</v>
      </c>
      <c r="H110" s="719">
        <f t="shared" si="17"/>
        <v>0</v>
      </c>
      <c r="I110" s="720">
        <f t="shared" si="17"/>
        <v>0</v>
      </c>
      <c r="J110" s="396">
        <f t="shared" si="17"/>
        <v>4256</v>
      </c>
      <c r="K110" s="720">
        <f t="shared" si="17"/>
        <v>0</v>
      </c>
      <c r="L110" s="396">
        <f t="shared" si="17"/>
        <v>0</v>
      </c>
      <c r="M110" s="378">
        <f t="shared" si="17"/>
        <v>-6198</v>
      </c>
    </row>
    <row r="111" spans="1:13" ht="12.75">
      <c r="A111" s="195" t="s">
        <v>1010</v>
      </c>
      <c r="B111" s="434"/>
      <c r="C111" s="429">
        <f>(C$110/C$109)*100</f>
        <v>97.99551124356783</v>
      </c>
      <c r="D111" s="427">
        <f aca="true" t="shared" si="18" ref="D111:J111">(D$110/D$109)*100</f>
        <v>99.43437719650188</v>
      </c>
      <c r="E111" s="429">
        <f t="shared" si="18"/>
        <v>98.10150142697606</v>
      </c>
      <c r="F111" s="797">
        <f t="shared" si="18"/>
        <v>98.18216962316701</v>
      </c>
      <c r="G111" s="429">
        <f t="shared" si="18"/>
        <v>100</v>
      </c>
      <c r="H111" s="770">
        <v>0</v>
      </c>
      <c r="I111" s="429">
        <v>0</v>
      </c>
      <c r="J111" s="770">
        <f t="shared" si="18"/>
        <v>100</v>
      </c>
      <c r="K111" s="429">
        <v>0</v>
      </c>
      <c r="L111" s="770">
        <v>0</v>
      </c>
      <c r="M111" s="429">
        <v>0</v>
      </c>
    </row>
    <row r="112" spans="1:13" ht="12.75">
      <c r="A112" s="1"/>
      <c r="B112" s="1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</row>
    <row r="113" spans="1:13" ht="12.75">
      <c r="A113" s="1"/>
      <c r="B113" s="1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</row>
    <row r="114" spans="1:13" ht="12.75">
      <c r="A114" s="1"/>
      <c r="B114" s="1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</row>
    <row r="115" spans="1:14" ht="12.75">
      <c r="A115" s="425" t="s">
        <v>1064</v>
      </c>
      <c r="B115" s="345" t="s">
        <v>996</v>
      </c>
      <c r="C115" s="342">
        <f>SUM(D115:M115)</f>
        <v>617318</v>
      </c>
      <c r="D115" s="342">
        <f>D$13+D$33+D$53+D$68+D$78+D$88</f>
        <v>236566</v>
      </c>
      <c r="E115" s="342">
        <f aca="true" t="shared" si="19" ref="E115:N115">E$13+E$33+E$53+E$68+E$78+E$88</f>
        <v>62544</v>
      </c>
      <c r="F115" s="342">
        <f t="shared" si="19"/>
        <v>317208</v>
      </c>
      <c r="G115" s="342">
        <f t="shared" si="19"/>
        <v>1000</v>
      </c>
      <c r="H115" s="342">
        <f t="shared" si="19"/>
        <v>0</v>
      </c>
      <c r="I115" s="342">
        <f t="shared" si="19"/>
        <v>0</v>
      </c>
      <c r="J115" s="342">
        <f t="shared" si="19"/>
        <v>0</v>
      </c>
      <c r="K115" s="342">
        <f t="shared" si="19"/>
        <v>0</v>
      </c>
      <c r="L115" s="342">
        <f t="shared" si="19"/>
        <v>0</v>
      </c>
      <c r="M115" s="342">
        <f t="shared" si="19"/>
        <v>0</v>
      </c>
      <c r="N115" s="161">
        <f t="shared" si="19"/>
        <v>617318</v>
      </c>
    </row>
    <row r="116" spans="1:13" ht="12.75">
      <c r="A116" s="14" t="s">
        <v>1002</v>
      </c>
      <c r="B116" s="55" t="s">
        <v>996</v>
      </c>
      <c r="C116" s="342">
        <f>SUM(D116:M116)</f>
        <v>679717</v>
      </c>
      <c r="D116" s="342">
        <f>D$14+D$34+D$54+D$69+D$79+D$89</f>
        <v>255403</v>
      </c>
      <c r="E116" s="342">
        <f aca="true" t="shared" si="20" ref="E116:M116">E$14+E$34+E$54+E$69+E$79+E$89</f>
        <v>67696</v>
      </c>
      <c r="F116" s="342">
        <f t="shared" si="20"/>
        <v>351008</v>
      </c>
      <c r="G116" s="342">
        <f t="shared" si="20"/>
        <v>1354</v>
      </c>
      <c r="H116" s="342">
        <f t="shared" si="20"/>
        <v>0</v>
      </c>
      <c r="I116" s="342">
        <f t="shared" si="20"/>
        <v>0</v>
      </c>
      <c r="J116" s="342">
        <f t="shared" si="20"/>
        <v>4256</v>
      </c>
      <c r="K116" s="342">
        <f t="shared" si="20"/>
        <v>0</v>
      </c>
      <c r="L116" s="342">
        <f t="shared" si="20"/>
        <v>0</v>
      </c>
      <c r="M116" s="342">
        <f t="shared" si="20"/>
        <v>0</v>
      </c>
    </row>
    <row r="117" spans="1:13" ht="12.75">
      <c r="A117" s="14" t="s">
        <v>1029</v>
      </c>
      <c r="B117" s="55" t="s">
        <v>996</v>
      </c>
      <c r="C117" s="342">
        <f>SUM(D117:M117)</f>
        <v>668962</v>
      </c>
      <c r="D117" s="342">
        <f>D$15+D$35+D$55+D$70+D$80+D$90</f>
        <v>254190</v>
      </c>
      <c r="E117" s="342">
        <f aca="true" t="shared" si="21" ref="E117:M117">E$15+E$35+E$55+E$70+E$80+E$90</f>
        <v>66862</v>
      </c>
      <c r="F117" s="342">
        <f t="shared" si="21"/>
        <v>347949</v>
      </c>
      <c r="G117" s="342">
        <f t="shared" si="21"/>
        <v>1354</v>
      </c>
      <c r="H117" s="342">
        <f t="shared" si="21"/>
        <v>0</v>
      </c>
      <c r="I117" s="342">
        <f t="shared" si="21"/>
        <v>0</v>
      </c>
      <c r="J117" s="342">
        <f t="shared" si="21"/>
        <v>4256</v>
      </c>
      <c r="K117" s="342">
        <f t="shared" si="21"/>
        <v>0</v>
      </c>
      <c r="L117" s="342">
        <f t="shared" si="21"/>
        <v>0</v>
      </c>
      <c r="M117" s="342">
        <f t="shared" si="21"/>
        <v>-5649</v>
      </c>
    </row>
    <row r="118" spans="1:13" ht="12.75">
      <c r="A118" s="14" t="s">
        <v>1067</v>
      </c>
      <c r="B118" s="55" t="s">
        <v>996</v>
      </c>
      <c r="C118" s="436">
        <f>(C$117/C$116)*100</f>
        <v>98.41772384683625</v>
      </c>
      <c r="D118" s="436">
        <f aca="true" t="shared" si="22" ref="D118:J118">(D$117/D$116)*100</f>
        <v>99.52506431012948</v>
      </c>
      <c r="E118" s="436">
        <f t="shared" si="22"/>
        <v>98.7680217442685</v>
      </c>
      <c r="F118" s="436">
        <f t="shared" si="22"/>
        <v>99.12850989151244</v>
      </c>
      <c r="G118" s="436">
        <f t="shared" si="22"/>
        <v>100</v>
      </c>
      <c r="H118" s="436">
        <v>0</v>
      </c>
      <c r="I118" s="436">
        <v>0</v>
      </c>
      <c r="J118" s="436">
        <f t="shared" si="22"/>
        <v>100</v>
      </c>
      <c r="K118" s="436">
        <v>0</v>
      </c>
      <c r="L118" s="436">
        <v>0</v>
      </c>
      <c r="M118" s="436">
        <v>0</v>
      </c>
    </row>
    <row r="119" spans="1:13" ht="12.75">
      <c r="A119" s="14" t="s">
        <v>2</v>
      </c>
      <c r="B119" s="55" t="s">
        <v>998</v>
      </c>
      <c r="C119" s="342">
        <f>SUM(D119:M119)</f>
        <v>211794</v>
      </c>
      <c r="D119" s="342">
        <f>D$38+D$63+D$73+D$83</f>
        <v>78731</v>
      </c>
      <c r="E119" s="342">
        <f aca="true" t="shared" si="23" ref="E119:M119">E$38+E$63+E$73+E$83</f>
        <v>20806</v>
      </c>
      <c r="F119" s="342">
        <f t="shared" si="23"/>
        <v>91257</v>
      </c>
      <c r="G119" s="342">
        <f t="shared" si="23"/>
        <v>21000</v>
      </c>
      <c r="H119" s="342">
        <f t="shared" si="23"/>
        <v>0</v>
      </c>
      <c r="I119" s="342">
        <f t="shared" si="23"/>
        <v>0</v>
      </c>
      <c r="J119" s="342">
        <f t="shared" si="23"/>
        <v>0</v>
      </c>
      <c r="K119" s="342">
        <f t="shared" si="23"/>
        <v>0</v>
      </c>
      <c r="L119" s="342">
        <f t="shared" si="23"/>
        <v>0</v>
      </c>
      <c r="M119" s="342">
        <f t="shared" si="23"/>
        <v>0</v>
      </c>
    </row>
    <row r="120" spans="1:13" ht="12.75">
      <c r="A120" s="14" t="s">
        <v>1070</v>
      </c>
      <c r="B120" s="55"/>
      <c r="C120" s="342">
        <f>SUM(D120:M120)</f>
        <v>219864</v>
      </c>
      <c r="D120" s="342">
        <f>D$39+D$64+D$74+D$84</f>
        <v>76090</v>
      </c>
      <c r="E120" s="342">
        <f aca="true" t="shared" si="24" ref="E120:M120">E$39+E$64+E$74+E$84</f>
        <v>20953</v>
      </c>
      <c r="F120" s="342">
        <f t="shared" si="24"/>
        <v>104260</v>
      </c>
      <c r="G120" s="342">
        <f t="shared" si="24"/>
        <v>18561</v>
      </c>
      <c r="H120" s="342">
        <f t="shared" si="24"/>
        <v>0</v>
      </c>
      <c r="I120" s="342">
        <f t="shared" si="24"/>
        <v>0</v>
      </c>
      <c r="J120" s="342">
        <f t="shared" si="24"/>
        <v>0</v>
      </c>
      <c r="K120" s="342">
        <f t="shared" si="24"/>
        <v>0</v>
      </c>
      <c r="L120" s="342">
        <f t="shared" si="24"/>
        <v>0</v>
      </c>
      <c r="M120" s="342">
        <f t="shared" si="24"/>
        <v>0</v>
      </c>
    </row>
    <row r="121" spans="1:13" ht="12.75">
      <c r="A121" s="14" t="s">
        <v>0</v>
      </c>
      <c r="B121" s="55"/>
      <c r="C121" s="342">
        <f>SUM(D121:M121)</f>
        <v>212587</v>
      </c>
      <c r="D121" s="342">
        <f>D$40+D$65+D$75+D$85</f>
        <v>75428</v>
      </c>
      <c r="E121" s="342">
        <f aca="true" t="shared" si="25" ref="E121:M121">E$40+E$65+E$75+E$85</f>
        <v>20104</v>
      </c>
      <c r="F121" s="342">
        <f t="shared" si="25"/>
        <v>99043</v>
      </c>
      <c r="G121" s="342">
        <f t="shared" si="25"/>
        <v>18561</v>
      </c>
      <c r="H121" s="342">
        <f t="shared" si="25"/>
        <v>0</v>
      </c>
      <c r="I121" s="342">
        <f t="shared" si="25"/>
        <v>0</v>
      </c>
      <c r="J121" s="342">
        <f t="shared" si="25"/>
        <v>0</v>
      </c>
      <c r="K121" s="342">
        <f t="shared" si="25"/>
        <v>0</v>
      </c>
      <c r="L121" s="342">
        <f t="shared" si="25"/>
        <v>0</v>
      </c>
      <c r="M121" s="342">
        <f t="shared" si="25"/>
        <v>-549</v>
      </c>
    </row>
    <row r="122" spans="1:13" ht="12.75">
      <c r="A122" s="14" t="s">
        <v>1</v>
      </c>
      <c r="B122" s="55"/>
      <c r="C122" s="436">
        <f>(C$121/C$120)*100</f>
        <v>96.69022668558746</v>
      </c>
      <c r="D122" s="436">
        <f>(D$121/D$120)*100</f>
        <v>99.12997765803654</v>
      </c>
      <c r="E122" s="436">
        <f>(E$121/E$120)*100</f>
        <v>95.94807426144227</v>
      </c>
      <c r="F122" s="436">
        <f>(F$121/F$120)*100</f>
        <v>94.99616343755994</v>
      </c>
      <c r="G122" s="436">
        <f>(G$121/G$120)*100</f>
        <v>100</v>
      </c>
      <c r="H122" s="436">
        <v>0</v>
      </c>
      <c r="I122" s="436">
        <v>0</v>
      </c>
      <c r="J122" s="436">
        <v>0</v>
      </c>
      <c r="K122" s="436">
        <v>0</v>
      </c>
      <c r="L122" s="436">
        <v>0</v>
      </c>
      <c r="M122" s="436">
        <v>0</v>
      </c>
    </row>
    <row r="123" spans="1:13" ht="12.75">
      <c r="A123" s="14" t="s">
        <v>1065</v>
      </c>
      <c r="B123" s="55" t="s">
        <v>1004</v>
      </c>
      <c r="C123" s="342">
        <f>SUM(D123:M123)</f>
        <v>0</v>
      </c>
      <c r="D123" s="342">
        <v>0</v>
      </c>
      <c r="E123" s="342">
        <v>0</v>
      </c>
      <c r="F123" s="342">
        <v>0</v>
      </c>
      <c r="G123" s="342">
        <v>0</v>
      </c>
      <c r="H123" s="342">
        <v>0</v>
      </c>
      <c r="I123" s="342">
        <v>0</v>
      </c>
      <c r="J123" s="342">
        <v>0</v>
      </c>
      <c r="K123" s="342">
        <v>0</v>
      </c>
      <c r="L123" s="342">
        <v>0</v>
      </c>
      <c r="M123" s="345">
        <v>0</v>
      </c>
    </row>
    <row r="124" spans="1:13" ht="12.75">
      <c r="A124" s="14" t="s">
        <v>1003</v>
      </c>
      <c r="B124" s="55" t="s">
        <v>1004</v>
      </c>
      <c r="C124" s="342">
        <f>SUM(D124:M124)</f>
        <v>0</v>
      </c>
      <c r="D124" s="342">
        <v>0</v>
      </c>
      <c r="E124" s="342">
        <v>0</v>
      </c>
      <c r="F124" s="342">
        <v>0</v>
      </c>
      <c r="G124" s="342">
        <v>0</v>
      </c>
      <c r="H124" s="342">
        <v>0</v>
      </c>
      <c r="I124" s="342">
        <v>0</v>
      </c>
      <c r="J124" s="342">
        <v>0</v>
      </c>
      <c r="K124" s="342">
        <v>0</v>
      </c>
      <c r="L124" s="342">
        <v>0</v>
      </c>
      <c r="M124" s="345">
        <v>0</v>
      </c>
    </row>
    <row r="125" spans="1:13" ht="12.75">
      <c r="A125" s="14" t="s">
        <v>1066</v>
      </c>
      <c r="B125" s="55" t="s">
        <v>1004</v>
      </c>
      <c r="C125" s="342">
        <f>SUM(D125:M125)</f>
        <v>0</v>
      </c>
      <c r="D125" s="342">
        <v>0</v>
      </c>
      <c r="E125" s="342">
        <v>0</v>
      </c>
      <c r="F125" s="342">
        <v>0</v>
      </c>
      <c r="G125" s="342">
        <v>0</v>
      </c>
      <c r="H125" s="342">
        <v>0</v>
      </c>
      <c r="I125" s="342">
        <v>0</v>
      </c>
      <c r="J125" s="342">
        <v>0</v>
      </c>
      <c r="K125" s="342">
        <v>0</v>
      </c>
      <c r="L125" s="342">
        <v>0</v>
      </c>
      <c r="M125" s="345">
        <v>0</v>
      </c>
    </row>
    <row r="126" spans="1:14" ht="12.75">
      <c r="A126" s="14" t="s">
        <v>1068</v>
      </c>
      <c r="B126" s="55" t="s">
        <v>1004</v>
      </c>
      <c r="C126" s="436">
        <v>0</v>
      </c>
      <c r="D126" s="436">
        <v>0</v>
      </c>
      <c r="E126" s="436">
        <v>0</v>
      </c>
      <c r="F126" s="436">
        <v>0</v>
      </c>
      <c r="G126" s="436">
        <v>0</v>
      </c>
      <c r="H126" s="436">
        <v>0</v>
      </c>
      <c r="I126" s="436">
        <v>0</v>
      </c>
      <c r="J126" s="436">
        <v>0</v>
      </c>
      <c r="K126" s="436">
        <v>0</v>
      </c>
      <c r="L126" s="436">
        <v>0</v>
      </c>
      <c r="M126" s="436">
        <v>0</v>
      </c>
      <c r="N126" s="435"/>
    </row>
  </sheetData>
  <sheetProtection/>
  <mergeCells count="14">
    <mergeCell ref="M7:M10"/>
    <mergeCell ref="J6:M6"/>
    <mergeCell ref="A3:M3"/>
    <mergeCell ref="A5:M5"/>
    <mergeCell ref="A4:M4"/>
    <mergeCell ref="K7:K10"/>
    <mergeCell ref="L7:L10"/>
    <mergeCell ref="C7:C10"/>
    <mergeCell ref="A7:A10"/>
    <mergeCell ref="D8:D10"/>
    <mergeCell ref="I7:J7"/>
    <mergeCell ref="J8:J10"/>
    <mergeCell ref="I8:I10"/>
    <mergeCell ref="F8:F10"/>
  </mergeCells>
  <printOptions horizontalCentered="1"/>
  <pageMargins left="0.3937007874015748" right="0.3937007874015748" top="0.7874015748031497" bottom="0.5905511811023623" header="0.5118110236220472" footer="0.31496062992125984"/>
  <pageSetup horizontalDpi="300" verticalDpi="300" orientation="landscape" paperSize="9" scale="60" r:id="rId1"/>
  <headerFooter alignWithMargins="0">
    <oddFooter>&amp;C&amp;P. oldal</oddFooter>
  </headerFooter>
  <rowBreaks count="2" manualBreakCount="2">
    <brk id="36" max="12" man="1"/>
    <brk id="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Dorog Város polgármesteri Hivatal</cp:lastModifiedBy>
  <cp:lastPrinted>2014-04-25T08:23:16Z</cp:lastPrinted>
  <dcterms:created xsi:type="dcterms:W3CDTF">2001-01-09T08:56:26Z</dcterms:created>
  <dcterms:modified xsi:type="dcterms:W3CDTF">2014-04-25T08:29:36Z</dcterms:modified>
  <cp:category/>
  <cp:version/>
  <cp:contentType/>
  <cp:contentStatus/>
</cp:coreProperties>
</file>