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560" tabRatio="758" firstSheet="18" activeTab="32"/>
  </bookViews>
  <sheets>
    <sheet name="1. Mérleg" sheetId="1" state="hidden" r:id="rId1"/>
    <sheet name="2. Önkorm. összesített" sheetId="2" state="hidden" r:id="rId2"/>
    <sheet name="1.Önkorm összevont mérleg" sheetId="3" r:id="rId3"/>
    <sheet name="2.b bevételi és kiadási mérleg" sheetId="4" state="hidden" r:id="rId4"/>
    <sheet name="3.Intézm. műk. bevételek" sheetId="5" state="hidden" r:id="rId5"/>
    <sheet name="4. Sajátos bevételek" sheetId="6" state="hidden" r:id="rId6"/>
    <sheet name="5.Felhalmi és tőkejell.bevétel" sheetId="7" state="hidden" r:id="rId7"/>
    <sheet name="7. Hitelek igénybev." sheetId="8" state="hidden" r:id="rId8"/>
    <sheet name="2.Bev-kiad.kötelező mérleg" sheetId="9" r:id="rId9"/>
    <sheet name="3. Önk.ágazati bevételi össz." sheetId="10" r:id="rId10"/>
    <sheet name="4.Önk.ágazati kiadási össz." sheetId="11" r:id="rId11"/>
    <sheet name="5.Költségv.-i szervek bevétel " sheetId="12" state="hidden" r:id="rId12"/>
    <sheet name="6. Költségv.-i szervek kiadás" sheetId="13" state="hidden" r:id="rId13"/>
    <sheet name="5.Kiadás rovatonként" sheetId="14" r:id="rId14"/>
    <sheet name="5. Önkormányzat" sheetId="15" state="hidden" r:id="rId15"/>
    <sheet name="9.Óvoda" sheetId="16" state="hidden" r:id="rId16"/>
    <sheet name="10.Fáklya" sheetId="17" state="hidden" r:id="rId17"/>
    <sheet name="11. Családsegítő" sheetId="18" state="hidden" r:id="rId18"/>
    <sheet name="6.Támogatások kiadás" sheetId="19" r:id="rId19"/>
    <sheet name="22.Tartalékok" sheetId="20" state="hidden" r:id="rId20"/>
    <sheet name="23. Hitelállomány" sheetId="21" state="hidden" r:id="rId21"/>
    <sheet name="25. műk.fejl." sheetId="22" state="hidden" r:id="rId22"/>
    <sheet name="26.többéves" sheetId="23" state="hidden" r:id="rId23"/>
    <sheet name="Norm.2012." sheetId="24" state="hidden" r:id="rId24"/>
    <sheet name="Közoktatás" sheetId="25" state="hidden" r:id="rId25"/>
    <sheet name="7.Támogatások bevétel" sheetId="26" r:id="rId26"/>
    <sheet name="8.Kedvezmények,mentességek" sheetId="27" r:id="rId27"/>
    <sheet name="9. adósságszolgálat" sheetId="28" state="hidden" r:id="rId28"/>
    <sheet name="28.létszám" sheetId="29" state="hidden" r:id="rId29"/>
    <sheet name="9. Felújítás, beruházás" sheetId="30" r:id="rId30"/>
    <sheet name="10.Előirányzat-felhaszni terv" sheetId="31" r:id="rId31"/>
    <sheet name="19.EU-s projektek" sheetId="32" state="hidden" r:id="rId32"/>
    <sheet name="11. ktgvetési szervek létszám" sheetId="33" r:id="rId33"/>
    <sheet name="12. Ellátottak juttatásai" sheetId="34" r:id="rId34"/>
    <sheet name="13.normatív" sheetId="35" r:id="rId35"/>
    <sheet name="Adósságot keletkeztető ügylet" sheetId="36" r:id="rId36"/>
    <sheet name="Munka12" sheetId="37" state="hidden" r:id="rId37"/>
  </sheets>
  <externalReferences>
    <externalReference r:id="rId40"/>
    <externalReference r:id="rId41"/>
  </externalReferences>
  <definedNames>
    <definedName name="_xlfn.IFERROR" hidden="1">#NAME?</definedName>
    <definedName name="_xlnm.Print_Titles" localSheetId="34">'13.normatív'!$1:$2</definedName>
    <definedName name="_xlnm.Print_Area" localSheetId="34">'13.normatív'!$A$1:$F$30</definedName>
    <definedName name="_xlnm.Print_Area" localSheetId="29">'9. Felújítás, beruházás'!$A$1:$J$47</definedName>
  </definedNames>
  <calcPr fullCalcOnLoad="1"/>
</workbook>
</file>

<file path=xl/sharedStrings.xml><?xml version="1.0" encoding="utf-8"?>
<sst xmlns="http://schemas.openxmlformats.org/spreadsheetml/2006/main" count="2546" uniqueCount="1378">
  <si>
    <t>Felhasználás
2013. XII.31-ig</t>
  </si>
  <si>
    <t>Beuházás  megnevezése</t>
  </si>
  <si>
    <t>Felújítás összesen</t>
  </si>
  <si>
    <t>Beruházás összesen</t>
  </si>
  <si>
    <t>védőnői szolgálat támogatása</t>
  </si>
  <si>
    <t>fogorvosi ellátás támogatása</t>
  </si>
  <si>
    <t>iskola eü.-i ellátás támogatása</t>
  </si>
  <si>
    <t>Gyermekvédelmi feladatok Erzsébet utalvány</t>
  </si>
  <si>
    <t xml:space="preserve">ebből: egyéb fejezeti kezelésű előirányzatok </t>
  </si>
  <si>
    <t>Egyéb működési célú átvett pénzeszközök</t>
  </si>
  <si>
    <t xml:space="preserve">ebből: háztartások </t>
  </si>
  <si>
    <t>ebből: elkülönített állami pénzalapok (Közcélú foglalkoztatás eszközbeszerzés támogatása)</t>
  </si>
  <si>
    <t>K1</t>
  </si>
  <si>
    <t>Személyi  juttatások</t>
  </si>
  <si>
    <t>K2</t>
  </si>
  <si>
    <t>Munkaadókat terhelő járulékok és szociális hozzájárulási adó</t>
  </si>
  <si>
    <t>K3</t>
  </si>
  <si>
    <t>Dologi  kiadások</t>
  </si>
  <si>
    <t>K4</t>
  </si>
  <si>
    <t>Ellátottak pénzbeli juttatásai</t>
  </si>
  <si>
    <t>1.5</t>
  </si>
  <si>
    <t>K5</t>
  </si>
  <si>
    <t>Egyéb működési célú kiadások</t>
  </si>
  <si>
    <t>K502</t>
  </si>
  <si>
    <t xml:space="preserve"> - az 1.5-ből: - Elvonások és befizetések</t>
  </si>
  <si>
    <t>1.7.</t>
  </si>
  <si>
    <t>K504</t>
  </si>
  <si>
    <t xml:space="preserve">   -visszatérítendő támogatások, kölcsönök nyújtása</t>
  </si>
  <si>
    <t>1.8.</t>
  </si>
  <si>
    <t>K505</t>
  </si>
  <si>
    <t xml:space="preserve">   -visszatérítendő támogatások, kölcsönök törlesztése</t>
  </si>
  <si>
    <t>1.9.</t>
  </si>
  <si>
    <t>K506</t>
  </si>
  <si>
    <t xml:space="preserve">   - Egyéb működési célú támogatások ÁH-n belülre</t>
  </si>
  <si>
    <t>1.10.</t>
  </si>
  <si>
    <t>K510</t>
  </si>
  <si>
    <t xml:space="preserve">   - Kamattámogatások</t>
  </si>
  <si>
    <t>1.11.</t>
  </si>
  <si>
    <t>K511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</si>
  <si>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</si>
  <si>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</si>
  <si>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K6</t>
  </si>
  <si>
    <t>Beruházások</t>
  </si>
  <si>
    <t>K62</t>
  </si>
  <si>
    <t>Ingatlanok beszerzése</t>
  </si>
  <si>
    <t>K64</t>
  </si>
  <si>
    <t>Egyéb tárgyi eszközök beszerzése</t>
  </si>
  <si>
    <t>K67</t>
  </si>
  <si>
    <t>Beruházási célú előzetesen felszámított áfa</t>
  </si>
  <si>
    <t>2.6.</t>
  </si>
  <si>
    <t>K7</t>
  </si>
  <si>
    <t>Felújítások</t>
  </si>
  <si>
    <t>K71</t>
  </si>
  <si>
    <t>Ingatlanok felújítása</t>
  </si>
  <si>
    <t>K73</t>
  </si>
  <si>
    <t>Egyéb tárgyi eszközök felújítása</t>
  </si>
  <si>
    <t>K74</t>
  </si>
  <si>
    <t>Felújítási célú előzetesen felszámított áfa</t>
  </si>
  <si>
    <t>K8</t>
  </si>
  <si>
    <t>Egyéb felhalmozási kiadások</t>
  </si>
  <si>
    <t>K82</t>
  </si>
  <si>
    <t>2.5-ből    - Visszatérítendő támogatások, kölcsönök nyújtása ÁH-b</t>
  </si>
  <si>
    <t>K83</t>
  </si>
  <si>
    <t xml:space="preserve">   - Visszatérítendő támogatások, kölcsönök törlesztése ÁH-b</t>
  </si>
  <si>
    <t>K84</t>
  </si>
  <si>
    <t xml:space="preserve">   - Egyéb felhalmozási célú támogatások ÁH-n belülre</t>
  </si>
  <si>
    <t>K86</t>
  </si>
  <si>
    <t xml:space="preserve">   - Visszatérítendő támogatások, kölcsönök nyújtása ÁH-n k</t>
  </si>
  <si>
    <t>K87</t>
  </si>
  <si>
    <t xml:space="preserve">   - Lakástámogatás</t>
  </si>
  <si>
    <t>K88</t>
  </si>
  <si>
    <t xml:space="preserve">   - Egyéb felhalmozási célú támogatások ÁH-n kívülre</t>
  </si>
  <si>
    <t>K512</t>
  </si>
  <si>
    <t>Tartalékok (3.1.+3.2.)</t>
  </si>
  <si>
    <t>K5121</t>
  </si>
  <si>
    <t>Általános tartalék</t>
  </si>
  <si>
    <t>K5122</t>
  </si>
  <si>
    <t>Céltartalék</t>
  </si>
  <si>
    <t>4.</t>
  </si>
  <si>
    <t>K1-K8</t>
  </si>
  <si>
    <t>KÖLTSÉGVETÉSI KIADÁSOK ÖSSZESEN (1+2+3)</t>
  </si>
  <si>
    <t>K911</t>
  </si>
  <si>
    <t>Hitel-, kölcsöntörlesztés államháztartáson kívülre (5.1. + … + 5.3.)</t>
  </si>
  <si>
    <t>Előirányzat-felhasználási terv</t>
  </si>
  <si>
    <t>adatok  Ft-ban</t>
  </si>
  <si>
    <t>Jan.</t>
  </si>
  <si>
    <t>Febr.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</si>
  <si>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</si>
  <si>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</si>
  <si>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</si>
  <si>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</si>
  <si>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</si>
  <si>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</si>
  <si>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</si>
  <si>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</si>
  <si>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</si>
  <si>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</si>
  <si>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Bevételek    </t>
  </si>
  <si>
    <t>Működési célú támogatások  ÁH-n belülről</t>
  </si>
  <si>
    <t xml:space="preserve">            Helyi adók</t>
  </si>
  <si>
    <t xml:space="preserve">            Illetékek</t>
  </si>
  <si>
    <t xml:space="preserve">           Átengedett központi adó</t>
  </si>
  <si>
    <t xml:space="preserve">           Pótlék, bírságok</t>
  </si>
  <si>
    <t xml:space="preserve">           Egyéb sajátos</t>
  </si>
  <si>
    <t>Egyéb műk. Bevétel</t>
  </si>
  <si>
    <t>Munkaadókat terhelő járulékok               és szoc. hozzáj.adó</t>
  </si>
  <si>
    <t>Köztisztviselő</t>
  </si>
  <si>
    <t>Üres álláshely</t>
  </si>
  <si>
    <t>Létszámkeret összesen:</t>
  </si>
  <si>
    <t>Hozzájárulás jogcíme</t>
  </si>
  <si>
    <t>Fajlagos összeg</t>
  </si>
  <si>
    <t>Hozzájárulás       Ft-ban</t>
  </si>
  <si>
    <t>I. Helyi önkormányzatok működésének általános támogatása (B111)</t>
  </si>
  <si>
    <t>I.1.b)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</si>
  <si>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</si>
  <si>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</si>
  <si>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</si>
  <si>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</si>
  <si>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I.1.c) Egyéb kötelező önkormányzati feladatok támogatása</t>
  </si>
  <si>
    <t>I.1.d) Lakott külterülettel kapcsolatos feladatok támogatása</t>
  </si>
  <si>
    <t>II. Települési önkormányzatok egyes köznevelési feladatainak támogatása (B112)</t>
  </si>
  <si>
    <t>III. Települési önkormányzatok szociális és gyermekjóléti feladatainak támogatása (B113)</t>
  </si>
  <si>
    <t>III.2. A települési önkormányzatok szociális feladatainak egyéb támogatása</t>
  </si>
  <si>
    <t>III.6. A rászoruló gyermekek szünidei étkeztetésének támogatása</t>
  </si>
  <si>
    <t>IV. Települési önk. kulturális feladatainak támogatása (B114)</t>
  </si>
  <si>
    <t xml:space="preserve">     1.d) Települési önkormányzatok közművelődési támogatása</t>
  </si>
  <si>
    <t>Állami hozzájárulás összesen:</t>
  </si>
  <si>
    <t>K9111</t>
  </si>
  <si>
    <t xml:space="preserve">   Hosszú lejáratú hitelek, kölcsönök törlesztése</t>
  </si>
  <si>
    <t>K9112</t>
  </si>
  <si>
    <t xml:space="preserve">   Likviditási célú hitelek, kölcsönök törlesztése pénzügyi vállalkozásnak</t>
  </si>
  <si>
    <t>K9113</t>
  </si>
  <si>
    <t xml:space="preserve">   Rövid lejáratú hitelek, kölcsönök törlesztése</t>
  </si>
  <si>
    <t>K912</t>
  </si>
  <si>
    <t>Belföldi értékpapírok kiadásai (6.1. + … + ....)</t>
  </si>
  <si>
    <t>7.</t>
  </si>
  <si>
    <t>K9</t>
  </si>
  <si>
    <t>FINANSZÍROZÁSI KIADÁSOK ÖSSZESEN: (5.+…+8.)</t>
  </si>
  <si>
    <t>K</t>
  </si>
  <si>
    <t>KÖLTSÉGVETÉSI, FINANSZÍROZÁSI BEVÉTELEK ÉS KIADÁSOK EGYENLEGE</t>
  </si>
  <si>
    <t>Költségvetési hiány, többlet ( költségvetési bevételek 9. sor - költségvetési kiadások 4. sor) (+/-)</t>
  </si>
  <si>
    <t>Megnevezés</t>
  </si>
  <si>
    <t>Kötelező feladatok</t>
  </si>
  <si>
    <t>Önként vállalt feladatok</t>
  </si>
  <si>
    <t>Összesen</t>
  </si>
  <si>
    <t>I. Működési bevételek</t>
  </si>
  <si>
    <t>III.Felhalmozási bevételek</t>
  </si>
  <si>
    <t>Önkörmányzat működési támogatása (állami)</t>
  </si>
  <si>
    <t>Felhalmozási célú támogatások</t>
  </si>
  <si>
    <t>Működési célú támogatások</t>
  </si>
  <si>
    <t>Tárgyi eszközök, immateriális javak értékesítése</t>
  </si>
  <si>
    <t>Közhatalmi bevételek</t>
  </si>
  <si>
    <t>Felhalmozási célú átvett pénzeszközök</t>
  </si>
  <si>
    <t>Előző évi kölcsönök visszatérülése és igénybevétele(felh)</t>
  </si>
  <si>
    <t>Működési célú átvett pénzeszköz</t>
  </si>
  <si>
    <t>Előző évi felhalmozási célú pénzmaradvány igánybevétele</t>
  </si>
  <si>
    <t>Előző évi központi költségvetési befizetések,kiegészítések</t>
  </si>
  <si>
    <t>Előző évi pénzmaradvány igénybevétele</t>
  </si>
  <si>
    <t>KÖLTSÉGVETÉSI MŰKÖDÉSI BEVÉTELEK</t>
  </si>
  <si>
    <t>KÖLTSÉGVETÉSI FELHALMOZÁSI BEVÉTELEK</t>
  </si>
  <si>
    <t>Likviditási célú hitel felvétel</t>
  </si>
  <si>
    <t>Rövid lejáratú hitel felvétel</t>
  </si>
  <si>
    <t>Hosszú lejáratú hitel felvétel</t>
  </si>
  <si>
    <t>FINANSZÍROZÁSI MŰVELETEK BEVÉTELE (KÜLSŐ)</t>
  </si>
  <si>
    <t>FINANSZÍROZÁSI MŰVELETEK BEVÉTELEI (KÜLSŐ)</t>
  </si>
  <si>
    <t>MŰKÖDÉSI BEVÉTELEK ÖSSZESEN :</t>
  </si>
  <si>
    <t>FELHALMOZÁSI BEVÉTELEK ÖSSZESEN:</t>
  </si>
  <si>
    <t>II. Működési kiadások</t>
  </si>
  <si>
    <t xml:space="preserve">IV. Felhalmozási kiadások </t>
  </si>
  <si>
    <t>Személyi juttatások</t>
  </si>
  <si>
    <t>Munkaadókat terhelő járulék és szociális hozzájárulási adó</t>
  </si>
  <si>
    <t>Beruházási kiadások</t>
  </si>
  <si>
    <t>Felh.célú visszatérítendő támog.kölcsön nyújtása Áh-belül</t>
  </si>
  <si>
    <t xml:space="preserve">            támogatások, kölcsönök törlesztése, visszafizetése</t>
  </si>
  <si>
    <t>Műk.célú visszatérítendő támog.kölcsön nyújtása Áh-belül</t>
  </si>
  <si>
    <t>Felh.célú visszatérítendő támog.kölcsön nyújtása Áh-kívül</t>
  </si>
  <si>
    <t xml:space="preserve">  </t>
  </si>
  <si>
    <t>Műk.célú visszatérítendő támog.kölcsön nyújtása Áh-kívül</t>
  </si>
  <si>
    <t>Egyéb felh.célú támogatás, kölcsön Áh-belül</t>
  </si>
  <si>
    <t>Egyéb felh.célú támogatás, kölcsön Áh-kívül</t>
  </si>
  <si>
    <t>Egyéb műk.célú támogatás, kölcsön Áh-belül</t>
  </si>
  <si>
    <t>Felhalmozási Tartalékok</t>
  </si>
  <si>
    <t>Egyéb műk.célú támogatás, kölcsön Áh-kívül</t>
  </si>
  <si>
    <t>KÖLTSÉGVETÉSI MŰKÖDÉSI KIADÁSOK</t>
  </si>
  <si>
    <t>KÖLTSÉGVETÉSI FELHALMOZÁSI KIADÁSOK</t>
  </si>
  <si>
    <t>Hitelek törlesztése  ( tőke + kamat )</t>
  </si>
  <si>
    <t>FINANSZÍROZÁSI MŰVELETEK KIADÁSAI (KÜLSŐ)</t>
  </si>
  <si>
    <t>MŰKÖDÉSI KIADÁSOK ÖSSZESEN:</t>
  </si>
  <si>
    <t>FELHALMOZÁSI KIADÁSOK ÖSSZESEN:</t>
  </si>
  <si>
    <t>Költségvetési bevételek összesen</t>
  </si>
  <si>
    <t>Költségvetési kiadások összesen:</t>
  </si>
  <si>
    <t>Összes Költségvetési bevétel - kiadás :</t>
  </si>
  <si>
    <t>BEVÉTELEK ÖSSZESEN:</t>
  </si>
  <si>
    <t>KIADÁSOK ÖSSZESEN:</t>
  </si>
  <si>
    <t>ÖSSZES BEVÉTEL - KIADÁS :</t>
  </si>
  <si>
    <t>2012. évi tény adatok</t>
  </si>
  <si>
    <t>2012. évi  eredeti előirányzat</t>
  </si>
  <si>
    <t>2012.évi módosított előirányzat</t>
  </si>
  <si>
    <t>2013. évi tény adatok</t>
  </si>
  <si>
    <t>I. Működési célú bevételek</t>
  </si>
  <si>
    <t>I. Működési célú kiadások</t>
  </si>
  <si>
    <t>Intézményi működési bevételek</t>
  </si>
  <si>
    <t>1.) Költségvetési szervek kiadásai</t>
  </si>
  <si>
    <t>2.) Önkormányzat kiadásai</t>
  </si>
  <si>
    <t>Önkormányzatok költségvetési támogatása</t>
  </si>
  <si>
    <t>Támogatáai működési bevételek</t>
  </si>
  <si>
    <t>3.) Támogatásértékű kiadás és végleges pe.átadás műk.célra (költségvetési szervek nélkül)</t>
  </si>
  <si>
    <t>Működési célú pénzeszköz átvétel Áht.-n kívülről</t>
  </si>
  <si>
    <t>4.) Céltartalékból működésre</t>
  </si>
  <si>
    <t>5.) Általános tartalék</t>
  </si>
  <si>
    <t xml:space="preserve">   Költségvetési műk. kiadásai összesen:</t>
  </si>
  <si>
    <t xml:space="preserve">6.) Finanszírozási műveletek </t>
  </si>
  <si>
    <t>7.) Pénzforgalom nélküli kiadás</t>
  </si>
  <si>
    <t>MŰKÖDÉSI CÉLÚ KIADÁSOK ÖSSZ.:</t>
  </si>
  <si>
    <t>II. Felhalmozási célú kiadások</t>
  </si>
  <si>
    <t>1.) Támogatásértékű kiadás és végleges pénzeszköz átadás felhalm.célra</t>
  </si>
  <si>
    <t xml:space="preserve">MŰKÖDÉSI CÉLÚ BEVÉTELEK ÖSSZ:                      </t>
  </si>
  <si>
    <t xml:space="preserve">          ebből:    - felújítás</t>
  </si>
  <si>
    <t>II. Felhalmozási célú bevételek</t>
  </si>
  <si>
    <t xml:space="preserve">                        - fejlesztés</t>
  </si>
  <si>
    <t>1.) Saját bevételek</t>
  </si>
  <si>
    <t xml:space="preserve">                        - költségvetési szervek</t>
  </si>
  <si>
    <t>2.) Felhalmozási célú pénzeszköz átvétel államháztartáson kívülről</t>
  </si>
  <si>
    <t>2.) Beruházás</t>
  </si>
  <si>
    <t>3.) Támogatásértékű felhalmozási bevételek</t>
  </si>
  <si>
    <t xml:space="preserve">         ebből: költségvetési szervek</t>
  </si>
  <si>
    <t>4.) Állami hozzájárulás, támogatás</t>
  </si>
  <si>
    <t>3.) Felújítás</t>
  </si>
  <si>
    <t>5.) Kölcsönök visszatérülése,igénybevétele</t>
  </si>
  <si>
    <t xml:space="preserve">     Költségvetési felhalm. bevételei összesen:</t>
  </si>
  <si>
    <t>4.) Céltartalék</t>
  </si>
  <si>
    <t xml:space="preserve"> Finanszírozási műveletek</t>
  </si>
  <si>
    <t>5.) Kölcsönnyújtás</t>
  </si>
  <si>
    <t>6.) Hitel felvétel</t>
  </si>
  <si>
    <t>6.)Fejlesztési hitel kamata</t>
  </si>
  <si>
    <t>7.) Előző évek pénzmaradványa</t>
  </si>
  <si>
    <t xml:space="preserve">      Költségvetési felh.célú kiadásai összesen:</t>
  </si>
  <si>
    <t>Adatok:  Ft-ban</t>
  </si>
  <si>
    <t>Adatok: Ft-ban</t>
  </si>
  <si>
    <t xml:space="preserve"> K I A D Á S O K                                       </t>
  </si>
  <si>
    <t xml:space="preserve">Előző évi kölcsön visszafizetése  </t>
  </si>
  <si>
    <t xml:space="preserve">Működési bevételek </t>
  </si>
  <si>
    <t xml:space="preserve">Felhalmozási bevételek </t>
  </si>
  <si>
    <t>Ö</t>
  </si>
  <si>
    <t>Ö = Önként vállalt feladat</t>
  </si>
  <si>
    <t>K = Kötelező feladat</t>
  </si>
  <si>
    <t>Cím száma, neve</t>
  </si>
  <si>
    <t>Előirányzat megnevezés</t>
  </si>
  <si>
    <t>Államigazgatási feladatok</t>
  </si>
  <si>
    <t>I. Költségvetési bevételek</t>
  </si>
  <si>
    <t>Működési bevételek összesen</t>
  </si>
  <si>
    <t>1 Működési  célú támogatások államháztartáson belülről</t>
  </si>
  <si>
    <t xml:space="preserve">     1 Egyéb működési célú támogatások bevételei államházt. belül</t>
  </si>
  <si>
    <t>2 Közhatalmi bevételek</t>
  </si>
  <si>
    <t xml:space="preserve">     1 Egyéb közhatalmi bevételek</t>
  </si>
  <si>
    <t>3 Működési bevételek</t>
  </si>
  <si>
    <t xml:space="preserve">     1 Áru- és készletértékesítés ellenértéke</t>
  </si>
  <si>
    <t xml:space="preserve">     2 Szolgáltatások ellenértéke</t>
  </si>
  <si>
    <t xml:space="preserve">     3 Közvetített szolgáltatások ellenértéke</t>
  </si>
  <si>
    <t xml:space="preserve">     4 Tulajdonosi bevételek</t>
  </si>
  <si>
    <t xml:space="preserve">     5 Ellátási díjak</t>
  </si>
  <si>
    <t xml:space="preserve">     6 Kiszámlázott általános forgalmi adó</t>
  </si>
  <si>
    <t xml:space="preserve">     7 Általános forgalmi adó visszatérítése</t>
  </si>
  <si>
    <t xml:space="preserve">     8 Kamatbevételek</t>
  </si>
  <si>
    <t xml:space="preserve">     9 Egyéb pénzügyi műveletek bevételei</t>
  </si>
  <si>
    <t xml:space="preserve">     10 Biztosító által kifizetett kártérítés</t>
  </si>
  <si>
    <t xml:space="preserve">     11 Egyéb működési bevételek</t>
  </si>
  <si>
    <t>B411</t>
  </si>
  <si>
    <t>4 Működési célú átvett pénzeszközök</t>
  </si>
  <si>
    <t xml:space="preserve">     1 Egyéb működési célú átvett pénzeszközök</t>
  </si>
  <si>
    <t>B65</t>
  </si>
  <si>
    <t>Felhalmozási bevételek összesen</t>
  </si>
  <si>
    <t>1 Felhalmozási célú támogatások államháztartáson belülről</t>
  </si>
  <si>
    <t xml:space="preserve">     1 Egyéb felhalmozási célú támogatások bevételei áht-n belülről</t>
  </si>
  <si>
    <t>2 Felhalmozási bevételek</t>
  </si>
  <si>
    <t xml:space="preserve">     1 Immateriális javak értékesítése</t>
  </si>
  <si>
    <t xml:space="preserve">     2 Ingatlanok értékesítése</t>
  </si>
  <si>
    <t xml:space="preserve">     3 Egyéb tárgyi eszközök értékesítése</t>
  </si>
  <si>
    <t>3 Felhalmozási célú átvett pénzeszközök</t>
  </si>
  <si>
    <t xml:space="preserve">     1 Egyéb felhalmozási célú átvett pénzeszközök</t>
  </si>
  <si>
    <t>B75</t>
  </si>
  <si>
    <t>II. Finanszírozási bevételek</t>
  </si>
  <si>
    <t>Belföldi finanszírozás bevételei</t>
  </si>
  <si>
    <t>B81</t>
  </si>
  <si>
    <t xml:space="preserve">     2 Belföldi értékpapírok bevételei</t>
  </si>
  <si>
    <t xml:space="preserve">     3 Maradvány igénybevétele</t>
  </si>
  <si>
    <t xml:space="preserve">            1 Előző évi költségvetési maradvány igénybevétele</t>
  </si>
  <si>
    <t xml:space="preserve">                1 Előző évi működési költségvetési maradvány igénybevétele</t>
  </si>
  <si>
    <t xml:space="preserve">                2 Előző évi felhalmozási költségvetési maradvány igénybevétele</t>
  </si>
  <si>
    <t xml:space="preserve">           2 Előző évi vállalkozási maradvány igénybevétele</t>
  </si>
  <si>
    <t xml:space="preserve">     4 Államháztartáson belüli megelőlegezések</t>
  </si>
  <si>
    <t>B814</t>
  </si>
  <si>
    <t xml:space="preserve">     5 Központi, irányítószervi támogatások</t>
  </si>
  <si>
    <t>B816</t>
  </si>
  <si>
    <t xml:space="preserve">     6 Lekötött bankbetétek megszüntetése</t>
  </si>
  <si>
    <t>B817</t>
  </si>
  <si>
    <t>I. Költségvetési kiadások</t>
  </si>
  <si>
    <t>Működési kiadások összesen</t>
  </si>
  <si>
    <t xml:space="preserve">     1 Személyi juttatások</t>
  </si>
  <si>
    <t xml:space="preserve">     2 Munkaadókat terhelő járulékok és szociális hozzájárulási adó</t>
  </si>
  <si>
    <t xml:space="preserve">     3 Dologi kiadások</t>
  </si>
  <si>
    <t xml:space="preserve">          1 Kamatkiadások</t>
  </si>
  <si>
    <t xml:space="preserve">     4 Ellátottak pénzbeli juttatásai</t>
  </si>
  <si>
    <t xml:space="preserve">     5 Egyéb működési célú kiadások</t>
  </si>
  <si>
    <t xml:space="preserve">          1 Elvonások és befizetések</t>
  </si>
  <si>
    <t>TOP-1.1.1-15</t>
  </si>
  <si>
    <t>TOP-1.1.3-15</t>
  </si>
  <si>
    <t>TOP-1.2.1-15</t>
  </si>
  <si>
    <t>TOP-1.4.1-15</t>
  </si>
  <si>
    <t>TOP -2.1.3-15</t>
  </si>
  <si>
    <t>TOP-2.1.2-15</t>
  </si>
  <si>
    <t>TOP-2.1.3-15</t>
  </si>
  <si>
    <t>TOP-4.2.1-15</t>
  </si>
  <si>
    <t>TOP-4.3.1-15</t>
  </si>
  <si>
    <t>Mura Ipari park fejlesztése</t>
  </si>
  <si>
    <t>Termelői piac kialakítása és helyi agrárlogisztiukai fejlesztések Letenyén</t>
  </si>
  <si>
    <t>Fenntartható aktív turisztikai fejlesztés a Mura mentén</t>
  </si>
  <si>
    <t xml:space="preserve">LETENYEI Hóvirág Óvoda funkcióbővítő fejlesztése </t>
  </si>
  <si>
    <t>Zöldrekreációs fejlesztés a Mura városában</t>
  </si>
  <si>
    <t>Záportározó kialakítása Letenye város belvívédelme érdekében</t>
  </si>
  <si>
    <t>Családsegítő központ működési feltételeinek biztosításához eszköz beszerzése</t>
  </si>
  <si>
    <t>Letenye Béc településrész rehabilitációja, funkcióbővítő fejlesztése</t>
  </si>
  <si>
    <t>1.016.000</t>
  </si>
  <si>
    <t>1.164.167</t>
  </si>
  <si>
    <t>57.150</t>
  </si>
  <si>
    <t>946.150</t>
  </si>
  <si>
    <t>76.200</t>
  </si>
  <si>
    <t>2.921.000</t>
  </si>
  <si>
    <t>3.175.000</t>
  </si>
  <si>
    <t>952.500</t>
  </si>
  <si>
    <t>254.000</t>
  </si>
  <si>
    <t>482.600</t>
  </si>
  <si>
    <t>1.727.000</t>
  </si>
  <si>
    <t>Projekt tervezett összköltsége</t>
  </si>
  <si>
    <t>199.926.803</t>
  </si>
  <si>
    <t>Önrész összege</t>
  </si>
  <si>
    <t>TOP-1.1.1-15 pályázat szakmai megalapozó tanulmány</t>
  </si>
  <si>
    <t>TOP-1.1.3-15 Helyi gazdaságfejlesztés szakmai tanulmány elkészítése</t>
  </si>
  <si>
    <t>Letenye 387/1 hrsz. telephely értékbecslése TOP-1.1.3-15. Piac pályázathoz</t>
  </si>
  <si>
    <t>Elvonások, visszafizetések</t>
  </si>
  <si>
    <t>7/a. melléklet</t>
  </si>
  <si>
    <t>7/b. meléklet</t>
  </si>
  <si>
    <t>6/a. melléklet</t>
  </si>
  <si>
    <t>6/b. meléklet</t>
  </si>
  <si>
    <t xml:space="preserve">ebből: egyházi jogi személyek </t>
  </si>
  <si>
    <t>TOP-1.2.1-15 pályázat szakmai megalapozó tanulmány</t>
  </si>
  <si>
    <t>Energetikai tanúsítvány Vegyesbolt Muraszemenye TOP turiszutikai pályázathoz</t>
  </si>
  <si>
    <t>TOP-1.4.1-15 A foglalkoztatás és életminőség javítása</t>
  </si>
  <si>
    <t>Zöld város kialakítása TOP-2.1.2-15 tervezési feladatok</t>
  </si>
  <si>
    <t>TOP-2.1.2-15 Zöld város kialakítása megalapozó tanulmány</t>
  </si>
  <si>
    <t>Mérnöki tevékenység - Béci patakon kialakítandó árvízcsúcs csökkentő tározó kialakításához</t>
  </si>
  <si>
    <t>Település környezetvédelmi infrastruktúra fejlesztése TOP-2.1.3-15. sz. pályázat projekt előkészítő tanulmány</t>
  </si>
  <si>
    <t>Szociális alapszolgáltatások infrastruktúrájának bővítése, fejlesztése TOP-4.2.1-15 pályázat megalapozó dokumentumok elkészítése</t>
  </si>
  <si>
    <t>TOP-4.3.1-15 Projekt előkészítő tanulmány</t>
  </si>
  <si>
    <t>X</t>
  </si>
  <si>
    <t>Területvásárlás</t>
  </si>
  <si>
    <t>Előkészítési szolgáltatás megnevezése</t>
  </si>
  <si>
    <t>Új Városközpont kialakítása</t>
  </si>
  <si>
    <t>419577,5 EUR</t>
  </si>
  <si>
    <t>645319,15 EUR</t>
  </si>
  <si>
    <t>193579,29 EUR</t>
  </si>
  <si>
    <t>96200 EUR</t>
  </si>
  <si>
    <t>70034,5 EUR</t>
  </si>
  <si>
    <r>
      <t>Happy Bike - Interreg V-A Magyarország- Horvátország Együttműködési Program</t>
    </r>
  </si>
  <si>
    <r>
      <t>Turisztika- Mura- Dráva TRS</t>
    </r>
  </si>
  <si>
    <r>
      <t xml:space="preserve">Mura hídi vásár, városfejlesztési turisztikai stratégia PIKNIK centrum </t>
    </r>
    <r>
      <rPr>
        <b/>
        <sz val="7.5"/>
        <color indexed="8"/>
        <rFont val="Times New Roman"/>
        <family val="1"/>
      </rPr>
      <t>Vásár</t>
    </r>
  </si>
  <si>
    <t>150.000</t>
  </si>
  <si>
    <t>457.200</t>
  </si>
  <si>
    <r>
      <t>Gyerekek- Hátrányos helyzetű gyermekek részére</t>
    </r>
  </si>
  <si>
    <t>199.914.100 Ft</t>
  </si>
  <si>
    <t>249.999.500 Ft</t>
  </si>
  <si>
    <t>199.878.950 Ft</t>
  </si>
  <si>
    <t>199.999.264 Ft</t>
  </si>
  <si>
    <t>629.999.000 Ft</t>
  </si>
  <si>
    <t xml:space="preserve">Egyéb működési célú támogatások bevételei államháztartáson belülről </t>
  </si>
  <si>
    <t>Működési célú visszatérítendő támogatások, kölcsönök igénybevétele államháztartáson belülről</t>
  </si>
  <si>
    <t xml:space="preserve">Működési célú visszatérítendő támogatások, kölcsönök visszatérülése államháztartáson belülről </t>
  </si>
  <si>
    <t>Működési célú visszatérítendő támogatások, kölcsönök visszatérülése államháztartáson kívülről (=229+…+237)</t>
  </si>
  <si>
    <t>ebből: külföldi szervezetek, személyek</t>
  </si>
  <si>
    <t>Felhalmozási célú visszatérítendő támogatások, kölcsönök igénybevétele államháztartáson belülről</t>
  </si>
  <si>
    <t xml:space="preserve">Egyéb felhalmozási célú átvett pénzeszközök </t>
  </si>
  <si>
    <t>Felhalmozási célú átvett pénzeszközök összesen:</t>
  </si>
  <si>
    <t>Működési célú átvett pénzeszközök összesen</t>
  </si>
  <si>
    <t>Működési célú támogatások államháztartáson belülről összesen</t>
  </si>
  <si>
    <t xml:space="preserve">Felhalmozási célú visszatérítendő támogatások, kölcsönök visszatérülése államháztartáson belülről </t>
  </si>
  <si>
    <t xml:space="preserve">Egyéb felhalmozási célú támogatások bevételei államháztartáson belülről </t>
  </si>
  <si>
    <t xml:space="preserve">Felhalmozási célú visszatérítendő támogatások, kölcsönök visszatérülése államháztartáson kívülről </t>
  </si>
  <si>
    <t>Felhalmozási célú támogatások államháztartáson belülről összesen:</t>
  </si>
  <si>
    <t>közcélú foglalkoztatás bértámogatás, dologi kiadások támogatása</t>
  </si>
  <si>
    <t>199.999.600 Ft</t>
  </si>
  <si>
    <t>10.866.871 Ft</t>
  </si>
  <si>
    <t>159.995.630 Ft</t>
  </si>
  <si>
    <t xml:space="preserve">Interreg V-A Magyarország- Horvátország Együttműködési Program </t>
  </si>
  <si>
    <t>Lejárat tervezettéve</t>
  </si>
  <si>
    <t>ETT tagdíj</t>
  </si>
  <si>
    <t xml:space="preserve">          2 Egyéb működési célú támogatások államháztartáson belülre</t>
  </si>
  <si>
    <t xml:space="preserve">          3 Egyéb működési célú támogatások államháztartáson kívülre</t>
  </si>
  <si>
    <t xml:space="preserve">          4 Egyéb működési célú kiadások</t>
  </si>
  <si>
    <t>Felhalmozási kiadások összesen</t>
  </si>
  <si>
    <t xml:space="preserve">     1 Beruházások</t>
  </si>
  <si>
    <t xml:space="preserve">     2 Felújítások</t>
  </si>
  <si>
    <t xml:space="preserve">     3 Egyéb felhalmozási célú kiadások</t>
  </si>
  <si>
    <t xml:space="preserve">          1 Egyéb felhalmozási célú támogatások államháztartáson belülre</t>
  </si>
  <si>
    <t xml:space="preserve">          2 Egyéb felhalmozási célú támogatások államháztartáson kívülre</t>
  </si>
  <si>
    <t>K89</t>
  </si>
  <si>
    <t>II. Finanszírozási kiadások</t>
  </si>
  <si>
    <t>Belföldi finanszírozás kiadásai</t>
  </si>
  <si>
    <t>K91</t>
  </si>
  <si>
    <t xml:space="preserve">     1 Forgatási célú belföldi értékpapírok vásárlása</t>
  </si>
  <si>
    <t xml:space="preserve">     2 Államháztartáson belüli megelőlegezések visszafizetése</t>
  </si>
  <si>
    <t xml:space="preserve">     3 Központi, irányító szervi támogatások folyósítása</t>
  </si>
  <si>
    <t>K915</t>
  </si>
  <si>
    <t xml:space="preserve">     4 Pénzeszközök lekötött bankbetétként elhelyezése</t>
  </si>
  <si>
    <t>K916</t>
  </si>
  <si>
    <t xml:space="preserve">     6 Hitel-,kölcsönfelvétel államháztartáson kívülről</t>
  </si>
  <si>
    <t xml:space="preserve">     4 Hiteltörlesztés</t>
  </si>
  <si>
    <t>ebből: központi költségvetési szervek</t>
  </si>
  <si>
    <t>ebből: központi kezelésű előirányzatok</t>
  </si>
  <si>
    <t>ebből: fejezeti kezelésű előirányzatok EU-s programokra és azok hazai társfinanszírozása</t>
  </si>
  <si>
    <t>ebből: egyéb fejezeti kezelésű előirányzatok</t>
  </si>
  <si>
    <t>ebből: társadalombiztosítás pénzügyi alapjai</t>
  </si>
  <si>
    <t>ebből: elkülönített állami pénzalapok</t>
  </si>
  <si>
    <t>ebből: helyi önkormányzatok és költségvetési szerveik</t>
  </si>
  <si>
    <t>ebből: társulások és költségvetési szerveik</t>
  </si>
  <si>
    <t>ebből: nemzetiségi önkormányzatok és költségvetési szerveik</t>
  </si>
  <si>
    <t>ebből: térségi fejlesztési tanácsok és költségvetési szerveik</t>
  </si>
  <si>
    <t>ebből: állami vagy önkormányzati tulajdonban lévő gazdasági társaságok tartozásai miatti kifizetések</t>
  </si>
  <si>
    <t>ebből: egyházi jogi személyek</t>
  </si>
  <si>
    <t>ebből: nonprofit gazdasági társaságok</t>
  </si>
  <si>
    <t>ebből: egyéb civil szervezetek</t>
  </si>
  <si>
    <t>ebből: háztartások</t>
  </si>
  <si>
    <t>ebből: pénzügyi vállalkozások</t>
  </si>
  <si>
    <t>ebből: állami többségi tulajdonú nem pénzügyi vállalkozások</t>
  </si>
  <si>
    <t>ebből:önkormányzati többségi tulajdonú nem pénzügyi vállalkozások</t>
  </si>
  <si>
    <t>ebből: egyéb vállalkozások</t>
  </si>
  <si>
    <t xml:space="preserve">ebből: Európai Unió </t>
  </si>
  <si>
    <t>ebből: kormányok és nemzetközi szervezetek</t>
  </si>
  <si>
    <t>ebből: egyéb külföldiek</t>
  </si>
  <si>
    <t xml:space="preserve">Egyéb működési célú támogatások államháztartáson belülre </t>
  </si>
  <si>
    <t xml:space="preserve">Egyéb működési célú támogatások államháztartáson kívülre </t>
  </si>
  <si>
    <t>Rovat megnevezése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</si>
  <si>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</si>
  <si>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</si>
  <si>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>Működési célú visszatérítendő támogatások, kölcsönök törlesztése államháztartáson belülre</t>
  </si>
  <si>
    <t>Felhalmozási célú visszatérítendő támogatások, kölcsönök törlesztése államháztartáson belülre (=229+…+238)</t>
  </si>
  <si>
    <t>Felhalmozási célú garancia- és kezességvállalásból származó kifizetés államháztartáson kívülre (&gt;=251)</t>
  </si>
  <si>
    <t>Lakástámogatás</t>
  </si>
  <si>
    <t>Felhalmozási célú támogatások az Európai Uniónak</t>
  </si>
  <si>
    <t xml:space="preserve">Egyéb felhalmozási célú támogatások államháztartáson kívülre </t>
  </si>
  <si>
    <t>Felhalmozási célú visszatérítendő támogatások, kölcsönök nyújtása államháztartáson kívülre</t>
  </si>
  <si>
    <t xml:space="preserve">Egyéb felhalmozási célú támogatások államháztartáson belülre </t>
  </si>
  <si>
    <t xml:space="preserve">Felhalmozási célú visszatérítendő támogatások, kölcsönök nyújtása államháztartáson belülre </t>
  </si>
  <si>
    <t>Kedvezmény nélkül elérhető bevétel</t>
  </si>
  <si>
    <t>Kedvezmények összege</t>
  </si>
  <si>
    <t>Ellátottak térítési díjának elengedése</t>
  </si>
  <si>
    <t>Ellátottak kártérítésének elengedése</t>
  </si>
  <si>
    <t>Lakosság részére lakásépítéshez nyújtott kölcsön elengedése</t>
  </si>
  <si>
    <t>Lakosság részére lakásfelújításhoz nyújtott kölcsön elengedése</t>
  </si>
  <si>
    <t>Iparűzési adóból biztosított kezvezmény,mentesség</t>
  </si>
  <si>
    <t>Gépjárműadóból biztosított kedvezmény</t>
  </si>
  <si>
    <t>Gépjárműadóból biztosított mentesség</t>
  </si>
  <si>
    <t>Idegenforgalmi adóból biztosított kedvezmény, mentesség</t>
  </si>
  <si>
    <t>Helyiségek hasznosítása utáni kedvezmény, mentesség</t>
  </si>
  <si>
    <t>Egyéb kedvezmény</t>
  </si>
  <si>
    <t>Egyéb kölcsön elengedése</t>
  </si>
  <si>
    <t>Önkormányzati kedvezmények és mentességek</t>
  </si>
  <si>
    <t>Iparűzési adó:</t>
  </si>
  <si>
    <t>Adókedvezmény:</t>
  </si>
  <si>
    <t>Gépjárműadó:</t>
  </si>
  <si>
    <t>A tövény írja elő az adókedvezmények és adómentességeket, nem az önkormányzat.</t>
  </si>
  <si>
    <t>Légrugós tehergépkocsik után.</t>
  </si>
  <si>
    <t>Adómentesség:</t>
  </si>
  <si>
    <t>Költségvetési szerv</t>
  </si>
  <si>
    <t>Egyesület, alapítvány</t>
  </si>
  <si>
    <t>Autóbusz, ha az adóalany a tárgyévet megelőző évben elért számviteli törvény szerinti nettó árbevételének legalább 75%-a helyi és helyközi menetrendszerinti közúti tömegközlekedés folytatásából származott</t>
  </si>
  <si>
    <t>Egyházi jogi személy tulajdonában lévő gépjármű</t>
  </si>
  <si>
    <t>Tűzoltó szerkocsi</t>
  </si>
  <si>
    <t>Mozgáskorlátozotti kedvezmény</t>
  </si>
  <si>
    <t>Környezetkímélő gépkocsi (elektromos autó)</t>
  </si>
  <si>
    <t>Kedvezmény, mentesség megnevezése</t>
  </si>
  <si>
    <t>Egyéb működési célú kiadások összesen</t>
  </si>
  <si>
    <t>Egyéb felhalmozási célú kiadások összesen</t>
  </si>
  <si>
    <t>Hitelek állománya  2016. XII. 31-én</t>
  </si>
  <si>
    <t>2016. évi áthuzódó  feladatokhoz hitel igénybe vétel</t>
  </si>
  <si>
    <t>2017. évi feladatokhoz hitel igénybevétel</t>
  </si>
  <si>
    <t>2019. évi adósságszolg.</t>
  </si>
  <si>
    <t>Adatok:Ft-ban</t>
  </si>
  <si>
    <t xml:space="preserve">7.) Hitel- és kölcsön törlesztések </t>
  </si>
  <si>
    <t>FELHALMOZÁSI CÉLÚ BEVÉTELEK  ÖSSZESEN:</t>
  </si>
  <si>
    <t>FELHALMOZÁSI CÉLÚ KIADÁSOK ÖSSZESEN:</t>
  </si>
  <si>
    <t>ÖNKORMÁNYZAT ÖSSZESEN:</t>
  </si>
  <si>
    <t>3. számú melléklet</t>
  </si>
  <si>
    <t>e Ft-ban</t>
  </si>
  <si>
    <t>Igazgatási szolgáltatási díj</t>
  </si>
  <si>
    <t>Felügyeleti jellegű tevékenység díja</t>
  </si>
  <si>
    <t>Bírság bevétele</t>
  </si>
  <si>
    <t>Hatósági jogkörhöz köthető működési bevétel</t>
  </si>
  <si>
    <t>Áru-és készletértékesítés ellenértéke</t>
  </si>
  <si>
    <t>Egyéb sajátos bevétel</t>
  </si>
  <si>
    <t>Továbbszámlázott (közvetített) szolgáltatások értéke</t>
  </si>
  <si>
    <t>Bérleti és lízingdíj bevételek</t>
  </si>
  <si>
    <t>10.</t>
  </si>
  <si>
    <t>Intézményi ellátási díjak</t>
  </si>
  <si>
    <t>11.</t>
  </si>
  <si>
    <t>Alkalmazottak térítése</t>
  </si>
  <si>
    <t>12.</t>
  </si>
  <si>
    <t>Kötbér, egyéb kártérítés bevétele</t>
  </si>
  <si>
    <t>13.</t>
  </si>
  <si>
    <t>Alkalmazott kártérítése és egyéb térítése</t>
  </si>
  <si>
    <t>14.</t>
  </si>
  <si>
    <t>Egyéb saját bevétel</t>
  </si>
  <si>
    <t>15.</t>
  </si>
  <si>
    <t>Működési kiadásokhoz kapcsolódó ÁFA visszatérülés</t>
  </si>
  <si>
    <t>16.</t>
  </si>
  <si>
    <t>Felhalmozási kiadásokhoz kapcsolódó ÁFA visszatérülés</t>
  </si>
  <si>
    <t>17.</t>
  </si>
  <si>
    <t>Kiszámlázott termékek és szolgáltatások ÁFÁ-ja</t>
  </si>
  <si>
    <t>18.</t>
  </si>
  <si>
    <t>Értékesített tárgyi eszközök, immat.javak ÁFÁ-ja</t>
  </si>
  <si>
    <t>19.</t>
  </si>
  <si>
    <t>ÁFA-bevételek, -visszatérülések</t>
  </si>
  <si>
    <t>20.</t>
  </si>
  <si>
    <t>Államháztartáson kívülről származó befektetett pénzügyi eszközök kamata, árfolyamnyereség működési</t>
  </si>
  <si>
    <t>21.</t>
  </si>
  <si>
    <t>Egyéb államháztartáson kívülről származó kamat, árfolyamnyereség</t>
  </si>
  <si>
    <t>22.</t>
  </si>
  <si>
    <t>Kamatbevételek államháztartáson belülről</t>
  </si>
  <si>
    <t>23.</t>
  </si>
  <si>
    <t>Hozam-és kamatbevételek összesen</t>
  </si>
  <si>
    <t>24.</t>
  </si>
  <si>
    <t>Működési célú pénzeszközátvétel vállalkozásoktól</t>
  </si>
  <si>
    <t>25.</t>
  </si>
  <si>
    <t>Működési célú pénzeszközátvétel háztartásoktól</t>
  </si>
  <si>
    <t>26.</t>
  </si>
  <si>
    <t>Működési célú pénzeszközátvétel non-profit szervezetektől</t>
  </si>
  <si>
    <t>27.</t>
  </si>
  <si>
    <t>Működési célú pénzeszközátvétel külföldről</t>
  </si>
  <si>
    <t>28.</t>
  </si>
  <si>
    <t>Működési célú pénzeszközátvétel EU költségvetésből</t>
  </si>
  <si>
    <t>29.</t>
  </si>
  <si>
    <t>Garancia- és kezességvállalásból származó megtérülések államháztartáson kívülről</t>
  </si>
  <si>
    <t>30.</t>
  </si>
  <si>
    <t>Működési célú pénzeszközátvétel államháztartáson kívülről</t>
  </si>
  <si>
    <t>31.</t>
  </si>
  <si>
    <t>INTÉZMÉNYI MŰKÖDÉSI BEVÉTELEK ÖSSZESEN</t>
  </si>
  <si>
    <t xml:space="preserve">4. számú melléklet </t>
  </si>
  <si>
    <t>Helyi önkormányzatok sajátos bevételeinek részletezése</t>
  </si>
  <si>
    <t>Illetékek</t>
  </si>
  <si>
    <t>Idegenforgalmi adó tartózkodás után</t>
  </si>
  <si>
    <t>Iparűzési adó állandó jelleggel végzett iparűzési tevékenység után</t>
  </si>
  <si>
    <t>Iparűzési adó ideiglenes jelleggel végzett iparűzési tevékenység után</t>
  </si>
  <si>
    <t>Helyi adók összesen</t>
  </si>
  <si>
    <t>Pótlékok, bírságok</t>
  </si>
  <si>
    <t>Személyi jövedelemadó helyben maradó része</t>
  </si>
  <si>
    <t>Jóvedelemkülönbség mérséklése</t>
  </si>
  <si>
    <t>Gépjárműadó</t>
  </si>
  <si>
    <t>Átengedett egyéb központi adók</t>
  </si>
  <si>
    <t>Átengedett központi adók</t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</si>
  <si>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</si>
  <si>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</si>
  <si>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</si>
  <si>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</si>
  <si>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</si>
  <si>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</si>
  <si>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t>Önkormányzatok sajátos működési bevételei</t>
  </si>
  <si>
    <t>Önkormányzati lakások értékesítése</t>
  </si>
  <si>
    <t>Önkormányzati lakótelek értékesítés</t>
  </si>
  <si>
    <t>Vadászati jog értékesítéséből származó bevétel</t>
  </si>
  <si>
    <t>Egyéb vagyoni értékű jog értékesítéséből származó bevétel</t>
  </si>
  <si>
    <t>Egyéb önkormányzati vagyon bérbeadásából származó bevétel</t>
  </si>
  <si>
    <t>Egyéb önkormányzati vagyon üzemeltetéséből, koncesszióból származó bevétel</t>
  </si>
  <si>
    <t>Vagyonkezelésbe adásból származó bevétel</t>
  </si>
  <si>
    <t>Önkormányzatok sajátos felhalmozási és tőke bevételei</t>
  </si>
  <si>
    <t>Normatív hozzájárulás</t>
  </si>
  <si>
    <t>-lakosságszámhoz kötött</t>
  </si>
  <si>
    <t>-feladatmutatóhoz kötött</t>
  </si>
  <si>
    <t>Központosított előirányzatok</t>
  </si>
  <si>
    <t>ÖNHIKI</t>
  </si>
  <si>
    <t>Állami támogatás a tartósan fizetésképtelen helyzetbe került helyi önkormányzatok</t>
  </si>
  <si>
    <t>32.</t>
  </si>
  <si>
    <t>Működésképtelen önkormányzatok egyéb támogatása</t>
  </si>
  <si>
    <t>33.</t>
  </si>
  <si>
    <t>A helyi önkormányzatok működőképességeének megőrzését szolgáló kiegészítő támogatás</t>
  </si>
  <si>
    <t>34.</t>
  </si>
  <si>
    <t>44.</t>
  </si>
  <si>
    <t>Kiegészítő támogatás egyes közoktatási feladatokhoz</t>
  </si>
  <si>
    <t>35.</t>
  </si>
  <si>
    <t>Kiegészítő támogatás egyes szociális feladatokhoz</t>
  </si>
  <si>
    <t>36.</t>
  </si>
  <si>
    <t>Helyi önkormányzati hivatásos tűzoltóságok támogatása</t>
  </si>
  <si>
    <t>37.</t>
  </si>
  <si>
    <t>Normatív kötött felhasználású támogatások</t>
  </si>
  <si>
    <t>38.</t>
  </si>
  <si>
    <t>Címzett támogatás</t>
  </si>
  <si>
    <t>39.</t>
  </si>
  <si>
    <t>Céltámogatás</t>
  </si>
  <si>
    <t>40.</t>
  </si>
  <si>
    <t>A helyi önkormányzatok fejlesztési és vis maior feladatainak támogatása</t>
  </si>
  <si>
    <t>41.</t>
  </si>
  <si>
    <t>TEKI</t>
  </si>
  <si>
    <t>42.</t>
  </si>
  <si>
    <t>CÉDE</t>
  </si>
  <si>
    <t>43.</t>
  </si>
  <si>
    <t>Egyéb központi támogatás</t>
  </si>
  <si>
    <t>Önkormányzat költségvetési támogatása</t>
  </si>
  <si>
    <t>45.</t>
  </si>
  <si>
    <t>5.számú melléklet</t>
  </si>
  <si>
    <t>Felhalmozási és tőke jellegű bevételek</t>
  </si>
  <si>
    <t xml:space="preserve">eFt-ban </t>
  </si>
  <si>
    <t>Ingatlanok értékesítése (termőföld kivételével)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</si>
  <si>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</si>
  <si>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</si>
  <si>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</si>
  <si>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</si>
  <si>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Egyéb felhalmozási bevételek</t>
  </si>
  <si>
    <t>Állami készletek, tartalékok értékesítése</t>
  </si>
  <si>
    <t>Osztalék-és hozambevétel</t>
  </si>
  <si>
    <t>Tartós tulajdoni részesedést jelentő befektetések</t>
  </si>
  <si>
    <t>Kárpótlási jegyek értékesítése</t>
  </si>
  <si>
    <t>Államkötvények, egyéb értékpapírok értékesítése</t>
  </si>
  <si>
    <t>Egyéb pénzügyi befektetések bevételei</t>
  </si>
  <si>
    <t>Pénzügyi befektetések bevételei</t>
  </si>
  <si>
    <t>Átvett pénzeszközök vállalkozásoktól</t>
  </si>
  <si>
    <t>Átvett pénzeszközök háztartásoktól</t>
  </si>
  <si>
    <t xml:space="preserve">             -Víz, szennyvízhozzájárulás</t>
  </si>
  <si>
    <t>Átvett pénzeszközök non-profit szervezetektől</t>
  </si>
  <si>
    <t>Átvett pénzeszközök külföldről</t>
  </si>
  <si>
    <t>Átvett pénzeszközök EU költségvetésből</t>
  </si>
  <si>
    <t>Felhalmozási célú pénzeszközátvétel államháztartáson kívülről</t>
  </si>
  <si>
    <t>7.számú melléklet</t>
  </si>
  <si>
    <t>Hitelek, értékpapírok, támogatási kölcsönök visszatérülése és igénybevétele</t>
  </si>
  <si>
    <t>Működési célú támogatási kölcsön visszatérülése ÁHT-n kívülről</t>
  </si>
  <si>
    <t>Felhalmozási célú támogatási kölcsön visszatérülése ÁHT-n kívülről</t>
  </si>
  <si>
    <t>Támogatási kölcsönök visszatérülése, igénybevétele ÁHT-n kívülről</t>
  </si>
  <si>
    <t>Támogatási kölcsönök összesen</t>
  </si>
  <si>
    <t>Előző évi előirányzat-maradvány, pénzmaradvány igénybevétele</t>
  </si>
  <si>
    <t xml:space="preserve">          -Előző évi pénzmaradvány működésre</t>
  </si>
  <si>
    <t xml:space="preserve">          -Előző évi pénzmaradvány felhalmozási célra</t>
  </si>
  <si>
    <t>Pénzforgalom nélküli bevételek</t>
  </si>
  <si>
    <t xml:space="preserve">Rövid lejáratú (támogatás megelőlegező) hitelek felvétele </t>
  </si>
  <si>
    <t>Likviditási célú hitel felvétele pénzügyi vállalkozástól</t>
  </si>
  <si>
    <t>Rövid lejáratú hitelek felvétele pénzügyi vállalkozásoktól felhalmozási)</t>
  </si>
  <si>
    <t>Hitelfelvétel államháztartáson kívülről</t>
  </si>
  <si>
    <t>Függő bevételek</t>
  </si>
  <si>
    <t>Átfutó bevételek</t>
  </si>
  <si>
    <t>Kiegyenlítő bevételek</t>
  </si>
  <si>
    <t>Függő, átfutó, kiegyenlító bevételek</t>
  </si>
  <si>
    <t>Felhalmozási bevételek</t>
  </si>
  <si>
    <t>Közcélú foglalkoztatás</t>
  </si>
  <si>
    <t>Közvilágítás</t>
  </si>
  <si>
    <t>Költségvetési szervek</t>
  </si>
  <si>
    <t>Önkormányzat összesen:</t>
  </si>
  <si>
    <t>Cím szám</t>
  </si>
  <si>
    <t>Alcím szám</t>
  </si>
  <si>
    <t>Civil szervezetek támogatása</t>
  </si>
  <si>
    <t>Köztemető üzemeltetés</t>
  </si>
  <si>
    <t>Önk.-i vagyonnal való gazdálk.</t>
  </si>
  <si>
    <t>Zöldterületkezelés</t>
  </si>
  <si>
    <t>Letenyei Közös Önkormányzati Hivatal</t>
  </si>
  <si>
    <t>Letenyei Hóvirág Óvoda</t>
  </si>
  <si>
    <t>Fáklya Művelődési Ház és Könyvtár</t>
  </si>
  <si>
    <t>Polgármester</t>
  </si>
  <si>
    <t>K914</t>
  </si>
  <si>
    <t>Államháztasrtáson belüli megelőlegezés visszafizetése</t>
  </si>
  <si>
    <t>Finanszírozási bevételek, kiadások egyenlege (finanszírozási bevételek 13. sor - finanszírozási kiadások 8. sor) (+/-)</t>
  </si>
  <si>
    <t>22. számú melléklet</t>
  </si>
  <si>
    <t>Tartalékok, keretek</t>
  </si>
  <si>
    <t>Működési tartalék</t>
  </si>
  <si>
    <t>Előre nem tervezhető kiadásokra</t>
  </si>
  <si>
    <t>Fejlesztési tartalék</t>
  </si>
  <si>
    <t>23. számú melléklet</t>
  </si>
  <si>
    <t xml:space="preserve">                             Hitelállomány kimutatása</t>
  </si>
  <si>
    <t>Felvett hitel megnevezése</t>
  </si>
  <si>
    <t>Hitelszerződés</t>
  </si>
  <si>
    <t xml:space="preserve">Felvett hitel </t>
  </si>
  <si>
    <t xml:space="preserve">Hitelszerződés lejárati ideje </t>
  </si>
  <si>
    <t>kötés ideje</t>
  </si>
  <si>
    <t>összege</t>
  </si>
  <si>
    <t>Kölcsönszerződés</t>
  </si>
  <si>
    <t>30.000.000</t>
  </si>
  <si>
    <t>Folyószámla hitelkeret</t>
  </si>
  <si>
    <t>40.000.000</t>
  </si>
  <si>
    <t>Év</t>
  </si>
  <si>
    <t>Törlesztés határideje</t>
  </si>
  <si>
    <t>Törlesztés összege Ft</t>
  </si>
  <si>
    <t xml:space="preserve">Teljesítés </t>
  </si>
  <si>
    <t>(25.számú melléklet 2/2012.(II.17.)rendelethez)</t>
  </si>
  <si>
    <t xml:space="preserve">A működési és fejlesztési célú bevételek és kiadások 2012-2013-2014. évi alakulását  külön bemutató mérleg </t>
  </si>
  <si>
    <t>Sorszám</t>
  </si>
  <si>
    <t>2012.évre</t>
  </si>
  <si>
    <t>2013. évre</t>
  </si>
  <si>
    <t>2014.  évre</t>
  </si>
  <si>
    <t>I. Működési bevételek és kiadások</t>
  </si>
  <si>
    <t>Rovat- kód</t>
  </si>
  <si>
    <t>Jogalkotó és ált igazgatási tev.</t>
  </si>
  <si>
    <t>Más szerv részére végzett szolg.</t>
  </si>
  <si>
    <t>Önkorm. Elszámolása közp.ktv.-vel</t>
  </si>
  <si>
    <t>Támogatási célú finanszírozás</t>
  </si>
  <si>
    <t>Utak, hidak üzemeltetése</t>
  </si>
  <si>
    <t>Család és nővédelmi eü.gondozás</t>
  </si>
  <si>
    <t>Ifjúság eü. Gondozás</t>
  </si>
  <si>
    <t>Sportlétesítmények működtetése</t>
  </si>
  <si>
    <t>Diáksport tevékenység támog.</t>
  </si>
  <si>
    <t>Strand és fűrdőszolgáltatás</t>
  </si>
  <si>
    <t xml:space="preserve">Kiadások összesen </t>
  </si>
  <si>
    <t>Letenyei Család és Gyermekjóléti Központ</t>
  </si>
  <si>
    <t>107060</t>
  </si>
  <si>
    <t>Egyéb szociális pénzbeli és term.ellátások</t>
  </si>
  <si>
    <t>Rovat száma</t>
  </si>
  <si>
    <t>Munkaadókat terhelő járulékok és szociális hj. adó</t>
  </si>
  <si>
    <t xml:space="preserve">Dologi kiadások </t>
  </si>
  <si>
    <t>Működési költségvetés összesen:</t>
  </si>
  <si>
    <t>Felhalmozási költségvetés összesen:</t>
  </si>
  <si>
    <t>Önkormányzat kiadásai összesen</t>
  </si>
  <si>
    <t>ebből: rendszeres gyermekvédelmi kedvezményben részesülők támogatása (Erzsébet-utalvány)</t>
  </si>
  <si>
    <t>-egyéb támogatás rendkívüli élethelyzetre</t>
  </si>
  <si>
    <t>I.1.   jogcímekhez kapcsolódó kiegészítés</t>
  </si>
  <si>
    <t>III.3.e  Falugondnoki szolgáltatás</t>
  </si>
  <si>
    <t>III.1. Szociális ágazati összevont pótlék</t>
  </si>
  <si>
    <t>Közalkalmazott</t>
  </si>
  <si>
    <t>Fizikai dolgozó</t>
  </si>
  <si>
    <t>Közmunkaprogram dolgozói</t>
  </si>
  <si>
    <t>Falugondnoki szolgálat</t>
  </si>
  <si>
    <t xml:space="preserve">Önkormányzat összesen </t>
  </si>
  <si>
    <t>042130</t>
  </si>
  <si>
    <t>Növénytermesztés</t>
  </si>
  <si>
    <t>082092</t>
  </si>
  <si>
    <t>Falugondnoki szolgáltatás</t>
  </si>
  <si>
    <t>082044</t>
  </si>
  <si>
    <t>Elvonások és befozetések</t>
  </si>
  <si>
    <t>Zajk Község Önkormányzata</t>
  </si>
  <si>
    <t>Intézményi működési bevételek  (levonva a felhalmozási áfa-visszatérülések, ért. tárgyi eszk., imm. jav. áfája, műk.célú pénzeszköz átvétel államháztartáson kívülről)</t>
  </si>
  <si>
    <t>Önkormányzatok költségvetési támogatása és átengedett személyi jövedelemadó bevétele</t>
  </si>
  <si>
    <t>Támogatásértékű működési bevétel</t>
  </si>
  <si>
    <t>Továbbadási (lebonyolítási) célú működési bevétel</t>
  </si>
  <si>
    <t>Müködési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</si>
  <si>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</si>
  <si>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</si>
  <si>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</si>
  <si>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 (01+…+10)</t>
  </si>
  <si>
    <t xml:space="preserve">Dologi kiadások és egyéb folyó kiadások (levonva az ért. tárgyi eszk., imm. javak utáni áfa befizetés és kamatkifiz.) </t>
  </si>
  <si>
    <t>Müködési célú pénzeszközátadás, egyéb támogatás</t>
  </si>
  <si>
    <t>Támogatásértékű működési kiadás</t>
  </si>
  <si>
    <t>Továbbadási (lebonyolítási) célú működési kiadás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</si>
  <si>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</si>
  <si>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</si>
  <si>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</si>
  <si>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</si>
  <si>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</si>
  <si>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 (12+…+23)</t>
  </si>
  <si>
    <t>II. Felhalmozási célú bevételek és kiadások</t>
  </si>
  <si>
    <t>Önkormányzatok felhalmozási és tőke jellegű bevételei (levonva a felhalmozási célú pénzeszközátvétel államháztartáson kívülről)</t>
  </si>
  <si>
    <t>Fejlesztési célú támogatások</t>
  </si>
  <si>
    <t>Felhalmozási célú pénzeszközátvétel államháztartáson kív.</t>
  </si>
  <si>
    <t>Támogatásértékű felhalmozási bevétel</t>
  </si>
  <si>
    <t>Továbbadási (lebonyolítási) célú felhalmozási bevétel</t>
  </si>
  <si>
    <t>Felhalmozási áfa visszatérülése</t>
  </si>
  <si>
    <t>Értékesített tárgyi eszközök és immateriális javak áfája</t>
  </si>
  <si>
    <t>Felhalmozási célú kölcsönök visszatérülése, igénybevétele</t>
  </si>
  <si>
    <t>Hosszú lejáratú hitel</t>
  </si>
  <si>
    <t>Hosszú lejáratú értékpapírok kibocsátása</t>
  </si>
  <si>
    <t>Felhalmozási célú előző évi pénzmaradvány igénybevétele</t>
  </si>
  <si>
    <t>Felhalmozási célú bevételek összesen (25+…+36)</t>
  </si>
  <si>
    <t>Felhalmozási kiadások (áfával együtt)</t>
  </si>
  <si>
    <t>Felújítási kiadások (áfával együtt)</t>
  </si>
  <si>
    <t>Értékesített tárgyi eszközök, immat. javak utáni áfa-befizetés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</si>
  <si>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</si>
  <si>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</si>
  <si>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</si>
  <si>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</si>
  <si>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</si>
  <si>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</si>
  <si>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</si>
  <si>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egyesületek és civil szervezetek támogatása</t>
  </si>
  <si>
    <t>egyéb tagdíjak (TÖOSZ tagdíj…)</t>
  </si>
  <si>
    <t xml:space="preserve">Projekt előkészítés költségei 2016.év                                            Ft </t>
  </si>
  <si>
    <t>Projekt előkészítés költségei 2016.év                                            Ft</t>
  </si>
  <si>
    <t xml:space="preserve"> ATTRACTour projekt </t>
  </si>
  <si>
    <t xml:space="preserve">Ludbreg és Prelog projekt </t>
  </si>
  <si>
    <t>Szapáry Kastály építési örökségvédelmi tervdokumentáció</t>
  </si>
  <si>
    <t>2.476.000</t>
  </si>
  <si>
    <t>Tervdokumentáció elkészítése</t>
  </si>
  <si>
    <t>For our children projekt pályázatírás</t>
  </si>
  <si>
    <t>Happy Bike projekt pályázatírás</t>
  </si>
  <si>
    <t xml:space="preserve"> ATTRACTour projekt pályázatírás</t>
  </si>
  <si>
    <t>pályázatírás</t>
  </si>
  <si>
    <t>Ludbreg és Prelog projekt pályázatírás</t>
  </si>
  <si>
    <t>Mura Bridge II. projekt pályázatírás</t>
  </si>
  <si>
    <t>Felhalmozási célú kiadások összesen (38+…+48)</t>
  </si>
  <si>
    <t>Önkormányzat bevételei összesen (11+37)</t>
  </si>
  <si>
    <t>Önkormányzat kiadásai összesen (24+49)</t>
  </si>
  <si>
    <t>26. számú melléklet</t>
  </si>
  <si>
    <t>Letenye Város Önkormányzat több éves kihatással járó feladatai</t>
  </si>
  <si>
    <t>Ft-ban</t>
  </si>
  <si>
    <t xml:space="preserve">Évek </t>
  </si>
  <si>
    <t>Adósságszolgálat</t>
  </si>
  <si>
    <t>-Rövidlejáratú hitel törlesztése</t>
  </si>
  <si>
    <t>-Fejlesztési hitel törlesztése</t>
  </si>
  <si>
    <t>Beruházások, felújítás</t>
  </si>
  <si>
    <t>Letenye Városrendezési terv</t>
  </si>
  <si>
    <t>Hatékony közfoglalkoztatás eszközbeszerzés</t>
  </si>
  <si>
    <t>Letenye városrehabilitáció IVS</t>
  </si>
  <si>
    <t>Óvoda fűtésrekonstrukció</t>
  </si>
  <si>
    <t>TIOP 1.2.3. Könyvtári</t>
  </si>
  <si>
    <t>Letenye Városközpont rehabilitáció</t>
  </si>
  <si>
    <t>KEOP 6.2.0/A/09-2010-0059 Zöldjavak hasznosítása eszközbesz.</t>
  </si>
  <si>
    <t>NYDOP 2.2.1/C-2f-2009-006 "Vizek hátán.." kikötő építés</t>
  </si>
  <si>
    <t>Átadott pénzeszközök</t>
  </si>
  <si>
    <t>Letenye Város Önkormányzat normatív állami hozzájárulások  összege</t>
  </si>
  <si>
    <t>27.számú melléklet</t>
  </si>
  <si>
    <t xml:space="preserve">   2012.év </t>
  </si>
  <si>
    <t>Támogatási jogcím</t>
  </si>
  <si>
    <t>Mennyiségi egység</t>
  </si>
  <si>
    <t>Mutató</t>
  </si>
  <si>
    <t>Fajlagos</t>
  </si>
  <si>
    <t>Összeg (Ft)</t>
  </si>
  <si>
    <t>A helyi önkormányzatok normatív hozzájárulásai (3.sz.melléklet)</t>
  </si>
  <si>
    <t>1. Települési önkormányzatok feladatai</t>
  </si>
  <si>
    <t xml:space="preserve">     Lakosságszám szerint</t>
  </si>
  <si>
    <t>fő</t>
  </si>
  <si>
    <t>2. Körzeti igazgatás</t>
  </si>
  <si>
    <t xml:space="preserve">    Okmányirodák működése és gyámügyi igazgatási feladatok</t>
  </si>
  <si>
    <t xml:space="preserve">           Alap-hozzájárulás</t>
  </si>
  <si>
    <t>körzetközpont</t>
  </si>
  <si>
    <t xml:space="preserve">              Okmányiroda működési kiadásai</t>
  </si>
  <si>
    <t>ügyirat</t>
  </si>
  <si>
    <t xml:space="preserve">              Gyámügyi igazgatási feladatok</t>
  </si>
  <si>
    <t xml:space="preserve">    Építésügyi igazgatási feladatok</t>
  </si>
  <si>
    <t xml:space="preserve">             Térségi normatív hozzájárulás</t>
  </si>
  <si>
    <t xml:space="preserve">             Kiegészítő hozzájárulás építésügyi igazgatási feladatokhoz</t>
  </si>
  <si>
    <t>döntés</t>
  </si>
  <si>
    <t>3. Körjegyzőség működése</t>
  </si>
  <si>
    <t xml:space="preserve">     Alap-hozzájárulás</t>
  </si>
  <si>
    <t>körjegyzőség/hónap</t>
  </si>
  <si>
    <t xml:space="preserve">       Ösztönző hozzájárulás</t>
  </si>
  <si>
    <t xml:space="preserve">        Nagyközségi, városi (megyei jogú városi) székhelyű körjegyzőség, </t>
  </si>
  <si>
    <t>kapcs.község/</t>
  </si>
  <si>
    <t xml:space="preserve">       kapcsolódó második és minden további, de legfeljebb nyolc község után</t>
  </si>
  <si>
    <t>hónap</t>
  </si>
  <si>
    <t>5. Lakott külterülettel kapcsolatos feladatok</t>
  </si>
  <si>
    <t>8. Üdülőhelyi feladatok</t>
  </si>
  <si>
    <t>idegenforg.adóforint</t>
  </si>
  <si>
    <t>10. Pénzbeli szociális juttatások</t>
  </si>
  <si>
    <t>A települési önkormányzatok közoktatási célú normatív, kötött felhasználású</t>
  </si>
  <si>
    <t>támogatásai  (8.számú melléklet)</t>
  </si>
  <si>
    <t>I. Kiegészítő támogatás egyes közoktatási feladatokhoz</t>
  </si>
  <si>
    <t xml:space="preserve">       I.2. Pedagógus továbbképzés támogatása</t>
  </si>
  <si>
    <t xml:space="preserve">       I.3. Támogatás egyes pedagóguspótlékok kiegészítéséhez</t>
  </si>
  <si>
    <t xml:space="preserve">              Osztályfőnöki pótlék kiegészítése</t>
  </si>
  <si>
    <t xml:space="preserve">              Gyógypedagógiai pótlék kiegészítése</t>
  </si>
  <si>
    <t xml:space="preserve">       I.4. Szociális juttatások, egyéb támogatások</t>
  </si>
  <si>
    <t xml:space="preserve">              Kedvezményes óvodai, iskolai, kollégiumi étkeztetés</t>
  </si>
  <si>
    <t xml:space="preserve">                  2012.évben időarányosan 12 hónapra</t>
  </si>
  <si>
    <t xml:space="preserve">                        Óvodában</t>
  </si>
  <si>
    <t xml:space="preserve">                                 rendszeres gyermekvéd.kedv.részesülők</t>
  </si>
  <si>
    <t xml:space="preserve">                                 három- vagy többgyermekes családban élő gyermek</t>
  </si>
  <si>
    <t xml:space="preserve">                                 tartósan beteg vagy fogyatékos gyermek</t>
  </si>
  <si>
    <t xml:space="preserve">                        Általános Iskola</t>
  </si>
  <si>
    <t xml:space="preserve">               Tanulók ingyenes tankönyvellátásának támogatása</t>
  </si>
  <si>
    <t xml:space="preserve">        I.5. Szakmai, tanügyigazgatási informatikai feladatok támogatása</t>
  </si>
  <si>
    <t>A helyi önkormányzatokat megillető személyi jövedelemadó</t>
  </si>
  <si>
    <t>megosztása (4. számú melléklet)</t>
  </si>
  <si>
    <t xml:space="preserve">    A települési önkormányzatot megillető, a településre kimutatott</t>
  </si>
  <si>
    <t xml:space="preserve">    személyi jövedelemadó 8 %-a</t>
  </si>
  <si>
    <t xml:space="preserve">    Települési önkormányzatok jövedelemdifferenciálódásának mérséklése </t>
  </si>
  <si>
    <t>Normatív hozzájárulások és normatív, kötött felhasználású támogatások összesen:</t>
  </si>
  <si>
    <t>Mennyiségi</t>
  </si>
  <si>
    <t>2011/2012</t>
  </si>
  <si>
    <t>2012/2013</t>
  </si>
  <si>
    <t>2012.éves</t>
  </si>
  <si>
    <t>Összeg(Ft)</t>
  </si>
  <si>
    <t>egység</t>
  </si>
  <si>
    <t>mutató</t>
  </si>
  <si>
    <t>Óvoda</t>
  </si>
  <si>
    <t xml:space="preserve"> A 2012.évben időarányosan 8 hónapra</t>
  </si>
  <si>
    <t xml:space="preserve">    Napi 8 órát meghaladó nyitvatartás</t>
  </si>
  <si>
    <t xml:space="preserve">                  1-3. nevelési év</t>
  </si>
  <si>
    <t xml:space="preserve"> A 2012.évben időarányosan 4 hónapra</t>
  </si>
  <si>
    <t xml:space="preserve">     Napi 8 órát meghaladó nyitvatartás</t>
  </si>
  <si>
    <t>Általános Iskola</t>
  </si>
  <si>
    <t xml:space="preserve">       A 2012.évben időarányosan 8 hónapra</t>
  </si>
  <si>
    <t xml:space="preserve">                   1. évfolyam</t>
  </si>
  <si>
    <t xml:space="preserve">                   2.évfolyam</t>
  </si>
  <si>
    <t xml:space="preserve">                   3. évfolyam</t>
  </si>
  <si>
    <t xml:space="preserve">                   4. évfolyam</t>
  </si>
  <si>
    <t xml:space="preserve">                   5.évfolyam</t>
  </si>
  <si>
    <t xml:space="preserve">                   6. évfolyam</t>
  </si>
  <si>
    <t xml:space="preserve">                   7. évfolyam</t>
  </si>
  <si>
    <t xml:space="preserve">                   8. évfolyam</t>
  </si>
  <si>
    <t xml:space="preserve">       A 2012.évben időarányosan 4 hónapra</t>
  </si>
  <si>
    <t xml:space="preserve">                   2. évfolyam</t>
  </si>
  <si>
    <t xml:space="preserve">                   5. évfolyam</t>
  </si>
  <si>
    <t xml:space="preserve">                   8.évfolyam</t>
  </si>
  <si>
    <t>Napközis/tanulószobai, iskolaotthonos foglalkoztatás</t>
  </si>
  <si>
    <t xml:space="preserve">                  1-4. évfolyamos napközis foglalkoztatás</t>
  </si>
  <si>
    <t xml:space="preserve">                  5-8. évfolyamos napközis/tanulószobai foglalkoztatás</t>
  </si>
  <si>
    <t xml:space="preserve">                 1-4. évfolyamos napközis foglalkoztatás</t>
  </si>
  <si>
    <t xml:space="preserve">                 5-8. évfolyamos napközis/tanulószobai foglalkoztatás</t>
  </si>
  <si>
    <t>Sajátos nevelési igényű gyermekek, tanulók nevelése, oktatása</t>
  </si>
  <si>
    <t>Testi, érzékszervi, súlyos, középsúlyos értelmi fogyatékos, autista,</t>
  </si>
  <si>
    <t>halmozottan fogyatékos gyermekek, tanulók</t>
  </si>
  <si>
    <t xml:space="preserve">                    Általános iskola</t>
  </si>
  <si>
    <t xml:space="preserve">                    Általános Iskola</t>
  </si>
  <si>
    <t>Beszédfogyatékos, enyhe értelmi fogyatékos</t>
  </si>
  <si>
    <t xml:space="preserve"> sajátos nevelési igényű gyermekek</t>
  </si>
  <si>
    <t xml:space="preserve">        A 2012.évben időarányosan 8 hónapra</t>
  </si>
  <si>
    <t xml:space="preserve">                          Óvoda</t>
  </si>
  <si>
    <t xml:space="preserve">                          Általános Iskola</t>
  </si>
  <si>
    <t xml:space="preserve">        A 2012.évben időarányosan 4 hónapra</t>
  </si>
  <si>
    <t xml:space="preserve">                           Óvoda</t>
  </si>
  <si>
    <t xml:space="preserve">                           Általános Iskola</t>
  </si>
  <si>
    <t>A megismerő funkció vagy a viselkedés fejlődésének tartós és súlyos,</t>
  </si>
  <si>
    <t>vagy súlyos rendellenessége miatt sajátos nev.igényű tanulók</t>
  </si>
  <si>
    <t xml:space="preserve">        2012. évben időarányosan 8 hónapra</t>
  </si>
  <si>
    <t xml:space="preserve">fő </t>
  </si>
  <si>
    <t xml:space="preserve">        2012. évben időarányosan 4 hónapra</t>
  </si>
  <si>
    <t>Intézményi társulás óvodájába, általános iskolájába járó</t>
  </si>
  <si>
    <t>gyermekek, tanulók támogatása</t>
  </si>
  <si>
    <t xml:space="preserve">     A már működő társulások esetén</t>
  </si>
  <si>
    <t xml:space="preserve">      A 2012.évben időarányosan 8 hónapra</t>
  </si>
  <si>
    <t xml:space="preserve">                    Összesen:</t>
  </si>
  <si>
    <t xml:space="preserve">                        Általános Iskola 1-4. évfolyam</t>
  </si>
  <si>
    <t xml:space="preserve">                        Általános Iskola 5-8. évfolyam</t>
  </si>
  <si>
    <t xml:space="preserve">      A 2012.évben időarányosan 4 hónapra</t>
  </si>
  <si>
    <t>Hitelező</t>
  </si>
  <si>
    <t>Hitelkeret eFt</t>
  </si>
  <si>
    <t>önkormányzat hitel állománya</t>
  </si>
  <si>
    <t>2017. évi adósságszolg.</t>
  </si>
  <si>
    <t>Későbbi évek tőketörlesztése</t>
  </si>
  <si>
    <t>Tőketörlesz- tés</t>
  </si>
  <si>
    <t>Kamat és egyéb ktg.</t>
  </si>
  <si>
    <t>Tőketörlesztés</t>
  </si>
  <si>
    <t>Mindösszesen:</t>
  </si>
  <si>
    <t>20. számú melléklet</t>
  </si>
  <si>
    <t>Letenye Város Önkormányzat létszámadatai</t>
  </si>
  <si>
    <t>2012. év</t>
  </si>
  <si>
    <t>Munkajogi létszám (fő)</t>
  </si>
  <si>
    <t>Átlagos Statisztikai Létszám (fő)</t>
  </si>
  <si>
    <t>Városi Óvoda</t>
  </si>
  <si>
    <t>Fáklya művelődési Ház és Könyvtár</t>
  </si>
  <si>
    <t>Polgármesteri Hivatal</t>
  </si>
  <si>
    <t>Védőnői Szolgálat</t>
  </si>
  <si>
    <t>Közcélú foglalkoztatottak</t>
  </si>
  <si>
    <t>Összesen:</t>
  </si>
  <si>
    <t>BEVÉTELEK</t>
  </si>
  <si>
    <t>KIADÁSOK</t>
  </si>
  <si>
    <t>Rovat szám</t>
  </si>
  <si>
    <t>K35</t>
  </si>
  <si>
    <t>Hitel törlesztése// Áht-n belüli megelőlegezés visszafiz.</t>
  </si>
  <si>
    <t>Projekt címe, projekt száma</t>
  </si>
  <si>
    <t>Kiíró</t>
  </si>
  <si>
    <t>Elnyert forrás</t>
  </si>
  <si>
    <t>Támogatási intenzitás</t>
  </si>
  <si>
    <t>Szerződéskötés éve</t>
  </si>
  <si>
    <t>Támogatás osszege</t>
  </si>
  <si>
    <t>Saját erő</t>
  </si>
  <si>
    <t>önrészből EU-önerőalap</t>
  </si>
  <si>
    <t>Összköltség</t>
  </si>
  <si>
    <t>Projekt szakmai megvalósításával összefüggő költségek</t>
  </si>
  <si>
    <t>Célcsoport számára biztosított egyéb támogatások költségei</t>
  </si>
  <si>
    <t>Projekt megvalósításához igénybevett szolgáltatások</t>
  </si>
  <si>
    <t>Egyéb szolgáltatások</t>
  </si>
  <si>
    <t>Építés, bővítés</t>
  </si>
  <si>
    <t>Eszközbeszerzés</t>
  </si>
  <si>
    <t>Egyéb, a projekt végrehajtásával összefüggő (általános) költség</t>
  </si>
  <si>
    <t>Előleg visszafizetés</t>
  </si>
  <si>
    <t>TIOP-1.2.3-08/1-2008-0077 Könyvtári szolgáltatások összehangolt infrastruktúra fejlesztése-Zalai tudástár létrehozása</t>
  </si>
  <si>
    <t>TÁMOP-3.2.4-08/1-2009-0068 Új szolgáltatások Zala megye könyvtáraiban élethosszig tartó tanulás támogatása könyvtári környezetben</t>
  </si>
  <si>
    <t>KEOP-6.2.0/A/09-2010-0059 "A Föld unokáinké, mi vigyázunk rá!" A zöldjavak újrahasznosítása Letenyén</t>
  </si>
  <si>
    <t>NYDOP-2.2.1/C-2f-2009-006 Vízek hátán, dombök ölén, bunkerek mélyén</t>
  </si>
  <si>
    <t>Költségvetési bevételek</t>
  </si>
  <si>
    <t>Működési célú támogatások áht-n belülről</t>
  </si>
  <si>
    <t>Felhalmozási célú támogatások áht-n belülről</t>
  </si>
  <si>
    <t>Hitel-, kölcsönfelvétel áht-n kívülről</t>
  </si>
  <si>
    <t>Maradvány igénybevétele</t>
  </si>
  <si>
    <t>Egyéb finanszírozási bevétel</t>
  </si>
  <si>
    <t>Költségvetési kiadások</t>
  </si>
  <si>
    <t>Munkaadókat terhelő járulékok és szociális hj.adó</t>
  </si>
  <si>
    <t>Egyéb felhalmo-zási célú kiadások</t>
  </si>
  <si>
    <t>Hitel-, kölcsöntör-lesztés áht-n kívülre</t>
  </si>
  <si>
    <t>Kormányzati funkció</t>
  </si>
  <si>
    <t>011130</t>
  </si>
  <si>
    <t>013320</t>
  </si>
  <si>
    <t>013350</t>
  </si>
  <si>
    <t>013360</t>
  </si>
  <si>
    <t>Önk.-i vagyonnal való gazdálk.Egészségház</t>
  </si>
  <si>
    <t>018010</t>
  </si>
  <si>
    <t>018030</t>
  </si>
  <si>
    <t>Önkorm.elszámolása közp.költségvetéssel</t>
  </si>
  <si>
    <t>041233</t>
  </si>
  <si>
    <t>045160</t>
  </si>
  <si>
    <t>061030</t>
  </si>
  <si>
    <t xml:space="preserve">Lakáshoz jutást segítő támogatások </t>
  </si>
  <si>
    <t>064010</t>
  </si>
  <si>
    <t>066010</t>
  </si>
  <si>
    <t>Város-és községgazdálkodás</t>
  </si>
  <si>
    <t>072311</t>
  </si>
  <si>
    <t>074031</t>
  </si>
  <si>
    <t>066020</t>
  </si>
  <si>
    <t>074032</t>
  </si>
  <si>
    <t>081030</t>
  </si>
  <si>
    <t>081043</t>
  </si>
  <si>
    <t>081061</t>
  </si>
  <si>
    <t>084031</t>
  </si>
  <si>
    <t>104037</t>
  </si>
  <si>
    <t>Szünidei gyermekétkeztetés</t>
  </si>
  <si>
    <t>104051</t>
  </si>
  <si>
    <t>101150</t>
  </si>
  <si>
    <t>Betegséggel kapcsolatos pénzbeli ellátás,tám.</t>
  </si>
  <si>
    <t>Nem veszélyes hzlladék kezelése, ártalmatlanít.</t>
  </si>
  <si>
    <t>Gyermekvédelmi pénzbeli és term.beni ellátások</t>
  </si>
  <si>
    <t>Fogorvosi ellátás</t>
  </si>
  <si>
    <t>900020</t>
  </si>
  <si>
    <t>Önk.funkcióra nem sorolható bevételei</t>
  </si>
  <si>
    <t>Gyermekvéd.pénzb. és term.beni ellátás</t>
  </si>
  <si>
    <t>Módosítás összege</t>
  </si>
  <si>
    <t>Központi, irányító szervi támogatás</t>
  </si>
  <si>
    <t>2017. évi eredeti előirányzat</t>
  </si>
  <si>
    <t xml:space="preserve"> -Egyéb áruhasználati és szolgáltatási adók (idegenforg.adó)</t>
  </si>
  <si>
    <t>KIADÁSOK ÖSSZESEN: (4+8)</t>
  </si>
  <si>
    <t>Államigzgatási feladatok</t>
  </si>
  <si>
    <t>TÁMOP-3.1.5-09/A-2-2010-0039 Pedagógusok szakmai megújulása Letenyén</t>
  </si>
  <si>
    <t>Rovatszám</t>
  </si>
  <si>
    <t>Kötelező feladat</t>
  </si>
  <si>
    <t>Önként vállalt feladat</t>
  </si>
  <si>
    <t>Családi támogatások</t>
  </si>
  <si>
    <t>K42</t>
  </si>
  <si>
    <t>K425</t>
  </si>
  <si>
    <t>ebből: a 18. életévet betöltött tartósan beteg hozzátartozójának az ápolását, gondozását végző személy részére nyújtott települési támogatás (ápolási díj)</t>
  </si>
  <si>
    <t>K48</t>
  </si>
  <si>
    <t>Egyéb nem intézményi ellátások</t>
  </si>
  <si>
    <t>ebből: lakhatáshoz kapcsolódó rendszeres támogatás</t>
  </si>
  <si>
    <t>Ellátottak pénzbeli juttatásai összesen</t>
  </si>
  <si>
    <t>TÁMOP-3.2.3-09/2-2010-0016 Együtt-Működünk! Kistérségek összefogása a közösségek építéséért</t>
  </si>
  <si>
    <t>TÁMOP-3.2.4-08/1-2009-0025 "Tudásdepo-Expressz"</t>
  </si>
  <si>
    <t xml:space="preserve">Letenyei Hóvirág Óvoda </t>
  </si>
  <si>
    <t>Működési bevételek</t>
  </si>
  <si>
    <t>Működési célú átvett pénzeszközök</t>
  </si>
  <si>
    <t>Egyéb felhalmozási célú kiadások</t>
  </si>
  <si>
    <t>Finanszírozási bevételek</t>
  </si>
  <si>
    <t>Finanszírozási kiadások</t>
  </si>
  <si>
    <t>1. számú melléklet</t>
  </si>
  <si>
    <t>Letenye Város Önkormányzat 2012. évi mérlege</t>
  </si>
  <si>
    <t>Bevételek</t>
  </si>
  <si>
    <t>Eredeti</t>
  </si>
  <si>
    <t>Módosított</t>
  </si>
  <si>
    <t>Teljesítés</t>
  </si>
  <si>
    <t>Kiadások</t>
  </si>
  <si>
    <t>Saját bevételek</t>
  </si>
  <si>
    <t>Intézmények kiadásai</t>
  </si>
  <si>
    <t>Állami hozzájárulások</t>
  </si>
  <si>
    <t>Polgármesteri Hivatal Kiadásai</t>
  </si>
  <si>
    <t>-Működési tartalék</t>
  </si>
  <si>
    <t>-Fejlesztési tartalék</t>
  </si>
  <si>
    <t xml:space="preserve">Pénzmaradvány </t>
  </si>
  <si>
    <t xml:space="preserve">Önkormányzat kiadásai </t>
  </si>
  <si>
    <t>Finanszírozási bevétel</t>
  </si>
  <si>
    <t>85823</t>
  </si>
  <si>
    <t>Finanszírozási kiadás</t>
  </si>
  <si>
    <t>Bevételek összesen</t>
  </si>
  <si>
    <t>Kiadások összesen</t>
  </si>
  <si>
    <t>….. számú melléklet a ../2012.(..) Ör.-hez</t>
  </si>
  <si>
    <t xml:space="preserve"> </t>
  </si>
  <si>
    <t>Letenye Város Önkormányzata 2012.évi költségvetési kiadások összesítése</t>
  </si>
  <si>
    <t>eFt-ban</t>
  </si>
  <si>
    <t>Kiadások megnevezése</t>
  </si>
  <si>
    <t>Működési</t>
  </si>
  <si>
    <t>Felhalm.</t>
  </si>
  <si>
    <t>előirányzat</t>
  </si>
  <si>
    <t>teljesítés</t>
  </si>
  <si>
    <t>Működési kiadások</t>
  </si>
  <si>
    <t>Személyi kiadások</t>
  </si>
  <si>
    <t>Munkaadókat terhelő járulékok</t>
  </si>
  <si>
    <t>Dologi kiadások</t>
  </si>
  <si>
    <t>Folyó kiadások</t>
  </si>
  <si>
    <t>Ellátottak pénzbeli juttatása</t>
  </si>
  <si>
    <t>Társadalom és szoc.pol.támogatás</t>
  </si>
  <si>
    <t>Támogatások működésre</t>
  </si>
  <si>
    <t>Pénzeszköz átadás működésre</t>
  </si>
  <si>
    <t>Tartalék</t>
  </si>
  <si>
    <t>Működési célú kiadások</t>
  </si>
  <si>
    <t>Beruházási támogatás</t>
  </si>
  <si>
    <t xml:space="preserve">Felújítási támogatás </t>
  </si>
  <si>
    <t>Beruházási pénzeszk.átadás</t>
  </si>
  <si>
    <t>Felújítási pénzeszk.átadás</t>
  </si>
  <si>
    <t>Felújítás</t>
  </si>
  <si>
    <t>Beruházás</t>
  </si>
  <si>
    <t>Felhalmozási tartalék</t>
  </si>
  <si>
    <t>Felhalmozási célú kiadások</t>
  </si>
  <si>
    <t>Önkormányzati kiadások összesen:</t>
  </si>
  <si>
    <t>Bevételek és kiadások egyenlege</t>
  </si>
  <si>
    <t>Pénzügyi műveletek</t>
  </si>
  <si>
    <t xml:space="preserve">Eredeti </t>
  </si>
  <si>
    <t>Működési hiány (likvid hitel felvétel)</t>
  </si>
  <si>
    <t>Működési célú rövid lejáratú hitelek</t>
  </si>
  <si>
    <t>Felhalmozási célú hitelek felvétele</t>
  </si>
  <si>
    <t>Finanszírozási bevételek összesen</t>
  </si>
  <si>
    <t>Rövid lejáratú működési hiteltörlesztés</t>
  </si>
  <si>
    <t>Hosszú lejáratú műk. célú hiteltörlesztés</t>
  </si>
  <si>
    <t>Finanszírozási kiadások összesen</t>
  </si>
  <si>
    <t>Önkormányzat költségvetési bevételek összesen:</t>
  </si>
  <si>
    <t>Önkormányzat költségvetési kiadások összesen:</t>
  </si>
  <si>
    <t>B E V É T E L E K</t>
  </si>
  <si>
    <t>Ezer forintban</t>
  </si>
  <si>
    <t>Sor-
szám</t>
  </si>
  <si>
    <t>Bevételi jogcím</t>
  </si>
  <si>
    <t>1.</t>
  </si>
  <si>
    <t>B11</t>
  </si>
  <si>
    <t>Önkormányzat működési támogatásai (1.1.+…+.1.6.)</t>
  </si>
  <si>
    <t>1.1.</t>
  </si>
  <si>
    <t>B111</t>
  </si>
  <si>
    <t>Helyi önkormányzatok működésének általános támogatása</t>
  </si>
  <si>
    <t>1.2.</t>
  </si>
  <si>
    <t>B112</t>
  </si>
  <si>
    <t>Önkormányzatok egyes köznevelési feladatainak támogatása</t>
  </si>
  <si>
    <t>1.3.</t>
  </si>
  <si>
    <t>B113</t>
  </si>
  <si>
    <t>Önkormányzatok szociális és gyermekjóléti feladatainak támogatása</t>
  </si>
  <si>
    <t>1.4.</t>
  </si>
  <si>
    <t>B114</t>
  </si>
  <si>
    <t>Önkormányzatok kulturális feladatainak támogatása</t>
  </si>
  <si>
    <t>1.5.</t>
  </si>
  <si>
    <t>B115</t>
  </si>
  <si>
    <t>Működési célú központosított előirányzatok</t>
  </si>
  <si>
    <t>1.6.</t>
  </si>
  <si>
    <t>B116</t>
  </si>
  <si>
    <t>Helyi önkormányzatok kiegészítő támogatásai</t>
  </si>
  <si>
    <t>2.</t>
  </si>
  <si>
    <t>B1</t>
  </si>
  <si>
    <t>Működési célú támogatások államháztartáson belülről (2.1.+…+.2.4.)</t>
  </si>
  <si>
    <t>2.1.</t>
  </si>
  <si>
    <t>B12</t>
  </si>
  <si>
    <t>Elvonások és befizetések bevételei</t>
  </si>
  <si>
    <t>2.2.</t>
  </si>
  <si>
    <t>B13</t>
  </si>
  <si>
    <t xml:space="preserve">Működési célú garancia- és kezességvállalásból megtérülések </t>
  </si>
  <si>
    <t>2.3.</t>
  </si>
  <si>
    <t>B14</t>
  </si>
  <si>
    <t xml:space="preserve">Működési célú visszatérítendő támogatások, kölcsönök visszatérülése </t>
  </si>
  <si>
    <t>2.4.</t>
  </si>
  <si>
    <t>B16</t>
  </si>
  <si>
    <t xml:space="preserve">Egyéb működési célú támogatások bevételei </t>
  </si>
  <si>
    <t>2.5.</t>
  </si>
  <si>
    <t>2.4.-ből EU-s támogatás</t>
  </si>
  <si>
    <t>3.</t>
  </si>
  <si>
    <t>B2</t>
  </si>
  <si>
    <t>Felhalmozási célú támogatások államháztartáson belülről (3.1.+…+3.4.)</t>
  </si>
  <si>
    <t>3.1.</t>
  </si>
  <si>
    <t>B21</t>
  </si>
  <si>
    <t>Felhalmozási célú önkormányzati támogatások</t>
  </si>
  <si>
    <t>3.2.</t>
  </si>
  <si>
    <t>B22</t>
  </si>
  <si>
    <t>Felhalmozási célú garancia- és kezességvállalásból megtérülések</t>
  </si>
  <si>
    <t>3.3.</t>
  </si>
  <si>
    <t>B23</t>
  </si>
  <si>
    <t>Felhalmozási célú visszatérítendő támogatások, kölcsönök visszatérülése</t>
  </si>
  <si>
    <t>3.4.</t>
  </si>
  <si>
    <t>B25</t>
  </si>
  <si>
    <t>Egyéb felhalmozási célú támogatások bevételei</t>
  </si>
  <si>
    <t>3.5.</t>
  </si>
  <si>
    <t>3.4.-ből EU-s támogatás</t>
  </si>
  <si>
    <t xml:space="preserve">4. </t>
  </si>
  <si>
    <t>B3</t>
  </si>
  <si>
    <t>Közhatalmi bevételek (4.1.+4.2.+4.3.+4.4.)</t>
  </si>
  <si>
    <t>4.1.1.</t>
  </si>
  <si>
    <t>B35</t>
  </si>
  <si>
    <t>Termékek és szolgáltatások adói</t>
  </si>
  <si>
    <t>4.1.2.</t>
  </si>
  <si>
    <t>B351</t>
  </si>
  <si>
    <t xml:space="preserve">  -Értékesítési és forgalmi adók (iparűzési adó)</t>
  </si>
  <si>
    <t>4.2.</t>
  </si>
  <si>
    <t>B354</t>
  </si>
  <si>
    <t xml:space="preserve">  -Gépjárműadó</t>
  </si>
  <si>
    <t>4.3.</t>
  </si>
  <si>
    <t>B355</t>
  </si>
  <si>
    <t>4.4.</t>
  </si>
  <si>
    <t>B36</t>
  </si>
  <si>
    <t>Egyéb közhatalmi bevételek</t>
  </si>
  <si>
    <t>5.</t>
  </si>
  <si>
    <t>B4</t>
  </si>
  <si>
    <t>Működési bevételek (5.1.+…+ 5.10.)</t>
  </si>
  <si>
    <t>5.1.</t>
  </si>
  <si>
    <t>B401</t>
  </si>
  <si>
    <t>Készletértékesítés ellenértéke</t>
  </si>
  <si>
    <t>5.2.</t>
  </si>
  <si>
    <t>B402</t>
  </si>
  <si>
    <t>Szolgáltatások ellenértéke</t>
  </si>
  <si>
    <t>5.3.</t>
  </si>
  <si>
    <t>B403</t>
  </si>
  <si>
    <t>Közvetített szolgáltatások értéke</t>
  </si>
  <si>
    <t>5.4.</t>
  </si>
  <si>
    <t>B404</t>
  </si>
  <si>
    <t>Tulajdonosi bevételek</t>
  </si>
  <si>
    <t>5.5.</t>
  </si>
  <si>
    <t>B405</t>
  </si>
  <si>
    <t>Ellátási díjak</t>
  </si>
  <si>
    <t>5.6.</t>
  </si>
  <si>
    <t>B406</t>
  </si>
  <si>
    <t xml:space="preserve">Kiszámlázott általános forgalmi adó </t>
  </si>
  <si>
    <t>5.7.</t>
  </si>
  <si>
    <t>B407</t>
  </si>
  <si>
    <t>Általános forgalmi adó visszatérítése</t>
  </si>
  <si>
    <t>5.8.</t>
  </si>
  <si>
    <t>B408</t>
  </si>
  <si>
    <t>Kamatbevételek</t>
  </si>
  <si>
    <t>5.9.</t>
  </si>
  <si>
    <t>B409</t>
  </si>
  <si>
    <t>Egyéb pénzügyi műveletek bevételei</t>
  </si>
  <si>
    <t>5.10.</t>
  </si>
  <si>
    <t>B410</t>
  </si>
  <si>
    <t>Egyéb működési bevételek</t>
  </si>
  <si>
    <t>6.</t>
  </si>
  <si>
    <t>B5</t>
  </si>
  <si>
    <t>Felhalmozási bevételek (6.1.+…+6.3.)</t>
  </si>
  <si>
    <t>6.1.</t>
  </si>
  <si>
    <t>B51</t>
  </si>
  <si>
    <t>Immateriális javak értékesítése</t>
  </si>
  <si>
    <t>6.2.</t>
  </si>
  <si>
    <t>B52</t>
  </si>
  <si>
    <t>Ingatlanok értékesítése</t>
  </si>
  <si>
    <t>6.3.</t>
  </si>
  <si>
    <t>B53</t>
  </si>
  <si>
    <t>Egyéb tárgyi eszközök értékesítése, vagyonkezelésbe adásból bevétel</t>
  </si>
  <si>
    <t xml:space="preserve">7. </t>
  </si>
  <si>
    <t>B6</t>
  </si>
  <si>
    <t>Működési célú átvett pénzeszközök (7.1. + … + 7.2.)</t>
  </si>
  <si>
    <t>7.1.</t>
  </si>
  <si>
    <t>B62</t>
  </si>
  <si>
    <t>Működési célú visszatérítendő támogatások, kölcsönök visszatér. ÁH-n kív.</t>
  </si>
  <si>
    <t>7.2.</t>
  </si>
  <si>
    <t>B63</t>
  </si>
  <si>
    <t>Egyéb működési célú átvett pénzeszköz</t>
  </si>
  <si>
    <t>7.3.</t>
  </si>
  <si>
    <t>ebből: rendkívüli települési támogatás</t>
  </si>
  <si>
    <t>-temetési segély</t>
  </si>
  <si>
    <t>Egyéb, az önkormányzat rendeletében megállapított juttatás</t>
  </si>
  <si>
    <t>Települési támogatás (Szoctv. 45.§)</t>
  </si>
  <si>
    <t>Köztemetés  (Szoctv. 48.§)</t>
  </si>
  <si>
    <t>7.2.-ból EU-s támogatás (közvetlen)</t>
  </si>
  <si>
    <t>8.</t>
  </si>
  <si>
    <t>B7</t>
  </si>
  <si>
    <t>Felhalmozási célú átvett pénzeszközök (8.1.+8.2.+8.3.)</t>
  </si>
  <si>
    <t>8.1.</t>
  </si>
  <si>
    <t>Felhalm. célú visszatérítendő támogatások, kölcsönök visszatér. ÁH-n kív.</t>
  </si>
  <si>
    <t>8.2.</t>
  </si>
  <si>
    <t>Egyéb felhalmozási célú átvett pénzeszköz</t>
  </si>
  <si>
    <t>8.3.</t>
  </si>
  <si>
    <t>8.2.-ból EU-s támogatás (közvetlen)</t>
  </si>
  <si>
    <t>9.</t>
  </si>
  <si>
    <t>B1-B7</t>
  </si>
  <si>
    <t>KÖLTSÉGVETÉSI BEVÉTELEK ÖSSZESEN: (1+…+8)</t>
  </si>
  <si>
    <t>B811</t>
  </si>
  <si>
    <t>Hitel-, kölcsönfelvétel államháztartáson kívülről  (10.1.+10.3.)</t>
  </si>
  <si>
    <t>B8111</t>
  </si>
  <si>
    <t>Hosszú lejáratú  hitelek, kölcsönök felvétele</t>
  </si>
  <si>
    <t>10.2.</t>
  </si>
  <si>
    <t>B8112</t>
  </si>
  <si>
    <t>Likviditási célú  hitelek, kölcsönök felvétele pénzügyi vállalkozástól</t>
  </si>
  <si>
    <t>10.3.</t>
  </si>
  <si>
    <t>B8113</t>
  </si>
  <si>
    <t xml:space="preserve">    Rövid lejáratú  hitelek, kölcsönök felvétele</t>
  </si>
  <si>
    <t>B812</t>
  </si>
  <si>
    <t>Belföldi értékpapírok bevételei (11.1. +….)</t>
  </si>
  <si>
    <t>2018. évi adósságszolg.</t>
  </si>
  <si>
    <t>B813</t>
  </si>
  <si>
    <t>Maradvány igénybevétele (12.1. + 12.2.)</t>
  </si>
  <si>
    <t>12.1.</t>
  </si>
  <si>
    <t>B8131</t>
  </si>
  <si>
    <t>Előző év költségvetési maradványának igénybevétele</t>
  </si>
  <si>
    <t>12.2.</t>
  </si>
  <si>
    <t>B8132</t>
  </si>
  <si>
    <t>Előző év vállalkozási maradványának igénybevétele</t>
  </si>
  <si>
    <t>B8</t>
  </si>
  <si>
    <t>FINANSZÍROZÁSI BEVÉTELEK ÖSSZESEN: (10. + … +12.)</t>
  </si>
  <si>
    <t>B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</si>
  <si>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</si>
  <si>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</si>
  <si>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Felújítás  megnevezése</t>
  </si>
  <si>
    <t>Teljes költség</t>
  </si>
  <si>
    <t>Kivitelezés kezdési és befejezési éve</t>
  </si>
  <si>
    <t>forintban</t>
  </si>
  <si>
    <t>Sor-szám</t>
  </si>
  <si>
    <t>Bevételi jogcímek</t>
  </si>
  <si>
    <t>2019. évi előirányzat</t>
  </si>
  <si>
    <t>SAJÁT BEVÉTELEK ÖSSZESEN*</t>
  </si>
  <si>
    <t>SAJÁT BEVÉTELEK 50%-a</t>
  </si>
  <si>
    <t>TÁRGYÉVBEN KELETKEZETT,KELETKEZŐ TÁRGYÉVET TERHELŐ FIZETÉSI KÖTELEZETTSÉG</t>
  </si>
  <si>
    <t>FIZETÉSI KÖTELEZETTSÉGGEL CSÖKKENTETT SAJÁT BEVÉTEL</t>
  </si>
  <si>
    <t>*Az adósságot keletkeztető ügyletekhez történő hozzájárulás részletes szabályairól szóló 353/2011. (XII.31.) Korm. Rendelet 2.§ (1) bekezdése alapján.</t>
  </si>
  <si>
    <t>Zajk Község Önkormányzat saját bevételeinek részletezése az adósságot keletkeztető ügyletből származó tárgyévi fizetési kötelezettség megállapításához</t>
  </si>
  <si>
    <t>Közművelődés közösségi értékek gondozása</t>
  </si>
  <si>
    <t xml:space="preserve">Közművelődés </t>
  </si>
  <si>
    <t>Könyvtári szolgltatások</t>
  </si>
  <si>
    <t>051030</t>
  </si>
  <si>
    <t>072112</t>
  </si>
  <si>
    <t>Háziorvosi ügyelet</t>
  </si>
  <si>
    <t>2018. évi előirányzat          Ft</t>
  </si>
  <si>
    <t>K63</t>
  </si>
  <si>
    <t>Informatikai eszközök beszerzése</t>
  </si>
  <si>
    <t>ebből: háztartások                                             (köztemetés térítés visszafizetése)</t>
  </si>
  <si>
    <t>,</t>
  </si>
  <si>
    <t>10.számú melléklet</t>
  </si>
  <si>
    <t>I.6.Polgármesteri illetmény kiegészítés</t>
  </si>
  <si>
    <t>2020. évi előirányzat</t>
  </si>
  <si>
    <t>2021. évi előirányzat</t>
  </si>
  <si>
    <t>Község és Városgazdálkodás</t>
  </si>
  <si>
    <t>062020</t>
  </si>
  <si>
    <t>Településfejlesztés</t>
  </si>
  <si>
    <t>Működési célú átvett pénzeszközök            ÁH-n belülről</t>
  </si>
  <si>
    <t>Felhalmozási célú átvett pénzeszközök            ÁH-n kívülről</t>
  </si>
  <si>
    <t>107055</t>
  </si>
  <si>
    <t>2019. évi előirányzat          Ft</t>
  </si>
  <si>
    <t>ZAJK KÖZSÉG ÖNKORMÁNYZATA 2019.ÉVI  BEVÉTELEINEK ÉS KIADÁSAINAK OSSZEVONT MÉRLEGE</t>
  </si>
  <si>
    <t>2019. évi módosított előirányzat</t>
  </si>
  <si>
    <t>2019. évi eredeti előirányzat</t>
  </si>
  <si>
    <t>ebből: társulások és költségvetési szerveik                                                         társulási tagdíjak</t>
  </si>
  <si>
    <t>2019.évi eredeti előirányzat</t>
  </si>
  <si>
    <t>2019. évi létszámkeret</t>
  </si>
  <si>
    <t>2019.01.01-től    2019.02.28-ig</t>
  </si>
  <si>
    <t>2019.03.01-től    2019.12.31-ig</t>
  </si>
  <si>
    <t>Eredeti előirányzat 2019. év</t>
  </si>
  <si>
    <t>2022. évi előirányzat</t>
  </si>
  <si>
    <t>Díjak, pótlékok, bírságok</t>
  </si>
  <si>
    <t>Immateriális javak, ingatlanok értékesítéséből származó bevétel</t>
  </si>
  <si>
    <t>Részvények, részesedések értékesítése</t>
  </si>
  <si>
    <t>Privatizációból származó bevételek</t>
  </si>
  <si>
    <t xml:space="preserve">Előző év(ek)ben keletkezett tárgyévet terhelő fizetési kötelezettség </t>
  </si>
  <si>
    <t>Felhalmozási célú támogatások ÁH-n belülről</t>
  </si>
  <si>
    <t>Önkormányzatok működési támogatása</t>
  </si>
  <si>
    <t>Falugondnoki autó elhelyezésére garázs építés , kerítés építés</t>
  </si>
  <si>
    <t>Művelődési ház eszközbeszerzés</t>
  </si>
  <si>
    <t>Könyvtár eszközbeszerzés</t>
  </si>
  <si>
    <t>2019. évi eredeti előirányzat          Ft</t>
  </si>
  <si>
    <t>B1+B3+B4+B6</t>
  </si>
  <si>
    <t>14.1.</t>
  </si>
  <si>
    <t>B2+B5+B7</t>
  </si>
  <si>
    <t>MŰKÖDÉSI KÖLTSÉVETÉSI BEVÉTELEK ÖSSZESEN:</t>
  </si>
  <si>
    <t xml:space="preserve">FELHALMOZÁSI KÖLTSÉGVETÉSI BEVÉTLEK ÖSSZESEN: </t>
  </si>
  <si>
    <t>I.5. 2018. évről áthúzódó bérkompenzáció</t>
  </si>
  <si>
    <t>I.6. 2019. évi bérkompenzáció</t>
  </si>
  <si>
    <t>Módosítás I.</t>
  </si>
  <si>
    <t>Módosított hozzájárulás Ft-ban</t>
  </si>
  <si>
    <t>Falugondnoki kiegészítő támogatás</t>
  </si>
  <si>
    <t>V. Működési célú költségvetési támogatás és kiegészítő támogatás (B115)</t>
  </si>
  <si>
    <t>Szociális tüzifa 2019.</t>
  </si>
  <si>
    <t>2019.évi módosított előirányzat Ft</t>
  </si>
  <si>
    <t>2019.évi módosított előirányzat   Ft</t>
  </si>
  <si>
    <t>B64</t>
  </si>
  <si>
    <t>Háztartásoktól működési célú visszatérítendő támogatások, kölcsönök visszatérülése</t>
  </si>
  <si>
    <t>Államháztartáson belüli megelőlegezések teljesítése</t>
  </si>
  <si>
    <t>KÖLTSÉGVETÉSI ÉS FINANSZÍROZÁSI BEVÉTELEK ÖSSZESEN: (11+16)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</si>
  <si>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</si>
  <si>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</si>
  <si>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</si>
  <si>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</si>
  <si>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</si>
  <si>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</si>
  <si>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</si>
  <si>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</si>
  <si>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</si>
  <si>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</si>
  <si>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</si>
  <si>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K61</t>
  </si>
  <si>
    <t>Immateriális javak beszerzése</t>
  </si>
  <si>
    <t xml:space="preserve">Államigazga-tási </t>
  </si>
  <si>
    <t>Államigzga-tási feladatok</t>
  </si>
  <si>
    <t>Megelőlegezés</t>
  </si>
  <si>
    <t>Települési projektek és támogatásuk</t>
  </si>
  <si>
    <t>Ingatlan felújítás - Magyar Faluprogram- hivatal épületének felújítása</t>
  </si>
  <si>
    <t>Ingatlan felújítás - Magyar Faluprogram - út, híd felújítás</t>
  </si>
  <si>
    <t>Start közmunkaprogram keretében eszközbeszerzés (pótkocsi, vákuumcsomagoló, hidraulikus faaprító, permetezőgép )</t>
  </si>
  <si>
    <t>Eszközbeszerzés polgármesteri hivatalba (hűtő, mobiltelefon)</t>
  </si>
  <si>
    <t>Dél-Zalai Vízmű vagyonértékelés</t>
  </si>
  <si>
    <t>Falugondnoki szolgálat eszközbeszerzés</t>
  </si>
  <si>
    <t>ebből: szociális tüzifa 2019</t>
  </si>
  <si>
    <t>ebből : szociális tüzifa 2018</t>
  </si>
  <si>
    <t>nyári diákmunka támogatása</t>
  </si>
  <si>
    <t>262.612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</si>
</sst>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_-;\-* #,##0_-;_-* &quot;-&quot;_-;_-@_-"/>
    <numFmt numFmtId="170" formatCode="_-* #,##0.00\ &quot;HUF&quot;_-;\-* #,##0.00\ &quot;HUF&quot;_-;_-* &quot;-&quot;??\ &quot;HUF&quot;_-;_-@_-"/>
    <numFmt numFmtId="171" formatCode="_-* #,##0.00_-;\-* #,##0.00_-;_-* &quot;-&quot;??_-;_-@_-"/>
    <numFmt numFmtId="172" formatCode="_-* #,##0.00\ _F_t_-;\-* #,##0.00\ _F_t_-;_-* \-??\ _F_t_-;_-@_-"/>
    <numFmt numFmtId="173" formatCode="#,###"/>
    <numFmt numFmtId="174" formatCode="yyyy\-mm\-dd"/>
    <numFmt numFmtId="175" formatCode="0.0"/>
    <numFmt numFmtId="176" formatCode="#,##0.0"/>
    <numFmt numFmtId="177" formatCode="#,##0&quot; Ft&quot;"/>
    <numFmt numFmtId="178" formatCode="#,##0_ ;\-#,##0\ "/>
    <numFmt numFmtId="179" formatCode="#"/>
    <numFmt numFmtId="180" formatCode="_-* #,##0\ _F_t_-;\-* #,##0\ _F_t_-;_-* &quot;-&quot;??\ _F_t_-;_-@_-"/>
    <numFmt numFmtId="181" formatCode="[$-40E]yyyy\.\ mmmm\ d\.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€-2]\ #\ ##,000_);[Red]\([$€-2]\ #\ ##,000\)"/>
    <numFmt numFmtId="186" formatCode="[$-40E]yyyy\.\ mmmm\ d\.\,\ dddd"/>
  </numFmts>
  <fonts count="143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imes New Roman CE"/>
      <family val="1"/>
    </font>
    <font>
      <sz val="10"/>
      <name val="Arial CE"/>
      <family val="2"/>
    </font>
    <font>
      <sz val="12"/>
      <name val="Times New Roman CE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9"/>
      <name val="Arial CE"/>
      <family val="2"/>
    </font>
    <font>
      <sz val="9"/>
      <name val="Arial CE"/>
      <family val="2"/>
    </font>
    <font>
      <b/>
      <i/>
      <sz val="9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1"/>
      <name val="Book Antiqua"/>
      <family val="1"/>
    </font>
    <font>
      <b/>
      <sz val="11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9"/>
      <name val="MS Sans Serif"/>
      <family val="2"/>
    </font>
    <font>
      <i/>
      <sz val="9"/>
      <name val="Arial CE"/>
      <family val="2"/>
    </font>
    <font>
      <sz val="8.5"/>
      <name val="Times New Roman"/>
      <family val="1"/>
    </font>
    <font>
      <sz val="9"/>
      <name val="Times New Roman CE"/>
      <family val="1"/>
    </font>
    <font>
      <i/>
      <sz val="10"/>
      <name val="Times New Roman"/>
      <family val="1"/>
    </font>
    <font>
      <b/>
      <sz val="10"/>
      <name val="Arial CE"/>
      <family val="2"/>
    </font>
    <font>
      <i/>
      <sz val="8"/>
      <name val="Arial"/>
      <family val="2"/>
    </font>
    <font>
      <i/>
      <sz val="8"/>
      <name val="Times New Roman"/>
      <family val="1"/>
    </font>
    <font>
      <b/>
      <sz val="8"/>
      <name val="Arial CE"/>
      <family val="2"/>
    </font>
    <font>
      <b/>
      <sz val="9"/>
      <name val="Arial CE"/>
      <family val="2"/>
    </font>
    <font>
      <sz val="11"/>
      <name val="Times New Roman"/>
      <family val="1"/>
    </font>
    <font>
      <sz val="11"/>
      <name val="Arial CE"/>
      <family val="2"/>
    </font>
    <font>
      <sz val="10"/>
      <color indexed="22"/>
      <name val="Arial CE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Book Antiqua"/>
      <family val="1"/>
    </font>
    <font>
      <b/>
      <i/>
      <sz val="10"/>
      <name val="Arial CE"/>
      <family val="2"/>
    </font>
    <font>
      <sz val="7"/>
      <name val="Times New Roman"/>
      <family val="1"/>
    </font>
    <font>
      <sz val="7.5"/>
      <name val="Arial"/>
      <family val="2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7"/>
      <color indexed="10"/>
      <name val="Times New Roman"/>
      <family val="1"/>
    </font>
    <font>
      <sz val="7"/>
      <color indexed="10"/>
      <name val="Times New Roman"/>
      <family val="1"/>
    </font>
    <font>
      <sz val="7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 CE"/>
      <family val="0"/>
    </font>
    <font>
      <b/>
      <i/>
      <sz val="7.5"/>
      <name val="Times New Roman"/>
      <family val="1"/>
    </font>
    <font>
      <sz val="7.5"/>
      <name val="Times New Roman"/>
      <family val="1"/>
    </font>
    <font>
      <b/>
      <i/>
      <sz val="8"/>
      <name val="Times New Roman CE"/>
      <family val="0"/>
    </font>
    <font>
      <b/>
      <i/>
      <sz val="8.5"/>
      <name val="Times New Roman"/>
      <family val="1"/>
    </font>
    <font>
      <b/>
      <sz val="10"/>
      <name val="MS Sans Serif"/>
      <family val="2"/>
    </font>
    <font>
      <sz val="7.5"/>
      <name val="Times New Roman CE"/>
      <family val="0"/>
    </font>
    <font>
      <b/>
      <sz val="7.5"/>
      <name val="Times New Roman CE"/>
      <family val="1"/>
    </font>
    <font>
      <b/>
      <i/>
      <sz val="7.5"/>
      <name val="Times New Roman CE"/>
      <family val="1"/>
    </font>
    <font>
      <b/>
      <sz val="7.5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1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Arial"/>
      <family val="2"/>
    </font>
    <font>
      <sz val="9"/>
      <color indexed="8"/>
      <name val="Tahoma"/>
      <family val="2"/>
    </font>
    <font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12"/>
      <name val="Times New Roman"/>
      <family val="1"/>
    </font>
    <font>
      <b/>
      <sz val="7"/>
      <name val="Times New Roman CE"/>
      <family val="1"/>
    </font>
    <font>
      <i/>
      <sz val="8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9"/>
      <name val="Times New Roman CE"/>
      <family val="0"/>
    </font>
    <font>
      <i/>
      <sz val="7.5"/>
      <name val="Times New Roman CE"/>
      <family val="1"/>
    </font>
    <font>
      <b/>
      <sz val="5"/>
      <name val="Times New Roman CE"/>
      <family val="1"/>
    </font>
    <font>
      <b/>
      <sz val="6"/>
      <name val="Times New Roman"/>
      <family val="1"/>
    </font>
    <font>
      <sz val="7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</fonts>
  <fills count="72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24" fillId="4" borderId="0" applyNumberFormat="0" applyBorder="0" applyAlignment="0" applyProtection="0"/>
    <xf numFmtId="0" fontId="2" fillId="5" borderId="0" applyNumberFormat="0" applyBorder="0" applyAlignment="0" applyProtection="0"/>
    <xf numFmtId="0" fontId="124" fillId="6" borderId="0" applyNumberFormat="0" applyBorder="0" applyAlignment="0" applyProtection="0"/>
    <xf numFmtId="0" fontId="2" fillId="7" borderId="0" applyNumberFormat="0" applyBorder="0" applyAlignment="0" applyProtection="0"/>
    <xf numFmtId="0" fontId="124" fillId="8" borderId="0" applyNumberFormat="0" applyBorder="0" applyAlignment="0" applyProtection="0"/>
    <xf numFmtId="0" fontId="2" fillId="9" borderId="0" applyNumberFormat="0" applyBorder="0" applyAlignment="0" applyProtection="0"/>
    <xf numFmtId="0" fontId="124" fillId="10" borderId="0" applyNumberFormat="0" applyBorder="0" applyAlignment="0" applyProtection="0"/>
    <xf numFmtId="0" fontId="2" fillId="11" borderId="0" applyNumberFormat="0" applyBorder="0" applyAlignment="0" applyProtection="0"/>
    <xf numFmtId="0" fontId="124" fillId="12" borderId="0" applyNumberFormat="0" applyBorder="0" applyAlignment="0" applyProtection="0"/>
    <xf numFmtId="0" fontId="2" fillId="13" borderId="0" applyNumberFormat="0" applyBorder="0" applyAlignment="0" applyProtection="0"/>
    <xf numFmtId="0" fontId="1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24" fillId="21" borderId="0" applyNumberFormat="0" applyBorder="0" applyAlignment="0" applyProtection="0"/>
    <xf numFmtId="0" fontId="2" fillId="22" borderId="0" applyNumberFormat="0" applyBorder="0" applyAlignment="0" applyProtection="0"/>
    <xf numFmtId="0" fontId="124" fillId="23" borderId="0" applyNumberFormat="0" applyBorder="0" applyAlignment="0" applyProtection="0"/>
    <xf numFmtId="0" fontId="2" fillId="24" borderId="0" applyNumberFormat="0" applyBorder="0" applyAlignment="0" applyProtection="0"/>
    <xf numFmtId="0" fontId="124" fillId="25" borderId="0" applyNumberFormat="0" applyBorder="0" applyAlignment="0" applyProtection="0"/>
    <xf numFmtId="0" fontId="2" fillId="26" borderId="0" applyNumberFormat="0" applyBorder="0" applyAlignment="0" applyProtection="0"/>
    <xf numFmtId="0" fontId="124" fillId="27" borderId="0" applyNumberFormat="0" applyBorder="0" applyAlignment="0" applyProtection="0"/>
    <xf numFmtId="0" fontId="2" fillId="11" borderId="0" applyNumberFormat="0" applyBorder="0" applyAlignment="0" applyProtection="0"/>
    <xf numFmtId="0" fontId="124" fillId="28" borderId="0" applyNumberFormat="0" applyBorder="0" applyAlignment="0" applyProtection="0"/>
    <xf numFmtId="0" fontId="2" fillId="22" borderId="0" applyNumberFormat="0" applyBorder="0" applyAlignment="0" applyProtection="0"/>
    <xf numFmtId="0" fontId="1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25" fillId="35" borderId="0" applyNumberFormat="0" applyBorder="0" applyAlignment="0" applyProtection="0"/>
    <xf numFmtId="0" fontId="1" fillId="36" borderId="0" applyNumberFormat="0" applyBorder="0" applyAlignment="0" applyProtection="0"/>
    <xf numFmtId="0" fontId="125" fillId="37" borderId="0" applyNumberFormat="0" applyBorder="0" applyAlignment="0" applyProtection="0"/>
    <xf numFmtId="0" fontId="1" fillId="24" borderId="0" applyNumberFormat="0" applyBorder="0" applyAlignment="0" applyProtection="0"/>
    <xf numFmtId="0" fontId="125" fillId="38" borderId="0" applyNumberFormat="0" applyBorder="0" applyAlignment="0" applyProtection="0"/>
    <xf numFmtId="0" fontId="1" fillId="26" borderId="0" applyNumberFormat="0" applyBorder="0" applyAlignment="0" applyProtection="0"/>
    <xf numFmtId="0" fontId="125" fillId="39" borderId="0" applyNumberFormat="0" applyBorder="0" applyAlignment="0" applyProtection="0"/>
    <xf numFmtId="0" fontId="1" fillId="20" borderId="0" applyNumberFormat="0" applyBorder="0" applyAlignment="0" applyProtection="0"/>
    <xf numFmtId="0" fontId="125" fillId="40" borderId="0" applyNumberFormat="0" applyBorder="0" applyAlignment="0" applyProtection="0"/>
    <xf numFmtId="0" fontId="1" fillId="33" borderId="0" applyNumberFormat="0" applyBorder="0" applyAlignment="0" applyProtection="0"/>
    <xf numFmtId="0" fontId="12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4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" fillId="7" borderId="0" applyNumberFormat="0" applyBorder="0" applyAlignment="0" applyProtection="0"/>
    <xf numFmtId="0" fontId="126" fillId="44" borderId="1" applyNumberFormat="0" applyAlignment="0" applyProtection="0"/>
    <xf numFmtId="0" fontId="11" fillId="15" borderId="2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127" fillId="0" borderId="0" applyNumberFormat="0" applyFill="0" applyBorder="0" applyAlignment="0" applyProtection="0"/>
    <xf numFmtId="0" fontId="128" fillId="0" borderId="4" applyNumberFormat="0" applyFill="0" applyAlignment="0" applyProtection="0"/>
    <xf numFmtId="0" fontId="8" fillId="0" borderId="5" applyNumberFormat="0" applyFill="0" applyAlignment="0" applyProtection="0"/>
    <xf numFmtId="0" fontId="129" fillId="0" borderId="6" applyNumberFormat="0" applyFill="0" applyAlignment="0" applyProtection="0"/>
    <xf numFmtId="0" fontId="9" fillId="0" borderId="7" applyNumberFormat="0" applyFill="0" applyAlignment="0" applyProtection="0"/>
    <xf numFmtId="0" fontId="130" fillId="0" borderId="8" applyNumberFormat="0" applyFill="0" applyAlignment="0" applyProtection="0"/>
    <xf numFmtId="0" fontId="10" fillId="0" borderId="9" applyNumberFormat="0" applyFill="0" applyAlignment="0" applyProtection="0"/>
    <xf numFmtId="0" fontId="1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1" fillId="47" borderId="10" applyNumberFormat="0" applyAlignment="0" applyProtection="0"/>
    <xf numFmtId="0" fontId="5" fillId="46" borderId="3" applyNumberFormat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43" fontId="15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33" fillId="0" borderId="14" applyNumberFormat="0" applyFill="0" applyAlignment="0" applyProtection="0"/>
    <xf numFmtId="0" fontId="12" fillId="0" borderId="15" applyNumberFormat="0" applyFill="0" applyAlignment="0" applyProtection="0"/>
    <xf numFmtId="0" fontId="11" fillId="18" borderId="2" applyNumberFormat="0" applyAlignment="0" applyProtection="0"/>
    <xf numFmtId="0" fontId="0" fillId="48" borderId="16" applyNumberFormat="0" applyFont="0" applyAlignment="0" applyProtection="0"/>
    <xf numFmtId="0" fontId="16" fillId="49" borderId="17" applyNumberFormat="0" applyAlignment="0" applyProtection="0"/>
    <xf numFmtId="0" fontId="1" fillId="2" borderId="0" applyNumberFormat="0" applyBorder="0" applyAlignment="0" applyProtection="0"/>
    <xf numFmtId="0" fontId="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51" borderId="0" applyNumberFormat="0" applyBorder="0" applyAlignment="0" applyProtection="0"/>
    <xf numFmtId="0" fontId="125" fillId="52" borderId="0" applyNumberFormat="0" applyBorder="0" applyAlignment="0" applyProtection="0"/>
    <xf numFmtId="0" fontId="125" fillId="53" borderId="0" applyNumberFormat="0" applyBorder="0" applyAlignment="0" applyProtection="0"/>
    <xf numFmtId="0" fontId="125" fillId="54" borderId="0" applyNumberFormat="0" applyBorder="0" applyAlignment="0" applyProtection="0"/>
    <xf numFmtId="0" fontId="125" fillId="55" borderId="0" applyNumberFormat="0" applyBorder="0" applyAlignment="0" applyProtection="0"/>
    <xf numFmtId="0" fontId="125" fillId="56" borderId="0" applyNumberFormat="0" applyBorder="0" applyAlignment="0" applyProtection="0"/>
    <xf numFmtId="0" fontId="125" fillId="57" borderId="0" applyNumberFormat="0" applyBorder="0" applyAlignment="0" applyProtection="0"/>
    <xf numFmtId="0" fontId="134" fillId="58" borderId="0" applyNumberFormat="0" applyBorder="0" applyAlignment="0" applyProtection="0"/>
    <xf numFmtId="0" fontId="7" fillId="9" borderId="0" applyNumberFormat="0" applyBorder="0" applyAlignment="0" applyProtection="0"/>
    <xf numFmtId="0" fontId="135" fillId="59" borderId="18" applyNumberFormat="0" applyAlignment="0" applyProtection="0"/>
    <xf numFmtId="0" fontId="18" fillId="45" borderId="19" applyNumberFormat="0" applyAlignment="0" applyProtection="0"/>
    <xf numFmtId="0" fontId="80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6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0" fillId="49" borderId="17" applyNumberFormat="0" applyAlignment="0" applyProtection="0"/>
    <xf numFmtId="0" fontId="18" fillId="45" borderId="19" applyNumberFormat="0" applyAlignment="0" applyProtection="0"/>
    <xf numFmtId="0" fontId="137" fillId="0" borderId="20" applyNumberFormat="0" applyFill="0" applyAlignment="0" applyProtection="0"/>
    <xf numFmtId="0" fontId="20" fillId="0" borderId="21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8" fillId="61" borderId="0" applyNumberFormat="0" applyBorder="0" applyAlignment="0" applyProtection="0"/>
    <xf numFmtId="0" fontId="3" fillId="7" borderId="0" applyNumberFormat="0" applyBorder="0" applyAlignment="0" applyProtection="0"/>
    <xf numFmtId="0" fontId="139" fillId="62" borderId="0" applyNumberFormat="0" applyBorder="0" applyAlignment="0" applyProtection="0"/>
    <xf numFmtId="0" fontId="13" fillId="60" borderId="0" applyNumberFormat="0" applyBorder="0" applyAlignment="0" applyProtection="0"/>
    <xf numFmtId="0" fontId="0" fillId="0" borderId="0" applyFill="0" applyBorder="0" applyAlignment="0" applyProtection="0"/>
    <xf numFmtId="0" fontId="140" fillId="59" borderId="1" applyNumberFormat="0" applyAlignment="0" applyProtection="0"/>
    <xf numFmtId="0" fontId="4" fillId="45" borderId="2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1" fillId="0" borderId="0" applyNumberFormat="0" applyFill="0" applyBorder="0" applyAlignment="0" applyProtection="0"/>
  </cellStyleXfs>
  <cellXfs count="2020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22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Font="1" applyBorder="1" applyAlignment="1">
      <alignment vertical="center"/>
    </xf>
    <xf numFmtId="0" fontId="0" fillId="0" borderId="24" xfId="0" applyBorder="1" applyAlignment="1">
      <alignment/>
    </xf>
    <xf numFmtId="49" fontId="0" fillId="0" borderId="24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Border="1" applyAlignment="1">
      <alignment/>
    </xf>
    <xf numFmtId="49" fontId="0" fillId="0" borderId="25" xfId="0" applyNumberFormat="1" applyFont="1" applyBorder="1" applyAlignment="1">
      <alignment horizontal="right"/>
    </xf>
    <xf numFmtId="49" fontId="0" fillId="0" borderId="25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49" fontId="23" fillId="0" borderId="22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/>
    </xf>
    <xf numFmtId="0" fontId="24" fillId="0" borderId="22" xfId="0" applyFont="1" applyBorder="1" applyAlignment="1">
      <alignment/>
    </xf>
    <xf numFmtId="0" fontId="24" fillId="0" borderId="26" xfId="0" applyFont="1" applyBorder="1" applyAlignment="1">
      <alignment horizontal="center"/>
    </xf>
    <xf numFmtId="0" fontId="23" fillId="0" borderId="27" xfId="0" applyFont="1" applyBorder="1" applyAlignment="1">
      <alignment/>
    </xf>
    <xf numFmtId="0" fontId="24" fillId="0" borderId="27" xfId="0" applyFont="1" applyBorder="1" applyAlignment="1">
      <alignment horizontal="center"/>
    </xf>
    <xf numFmtId="0" fontId="23" fillId="0" borderId="28" xfId="0" applyFont="1" applyBorder="1" applyAlignment="1">
      <alignment/>
    </xf>
    <xf numFmtId="0" fontId="24" fillId="0" borderId="29" xfId="0" applyFont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49" fontId="24" fillId="0" borderId="31" xfId="0" applyNumberFormat="1" applyFont="1" applyBorder="1" applyAlignment="1">
      <alignment horizontal="center"/>
    </xf>
    <xf numFmtId="0" fontId="25" fillId="0" borderId="32" xfId="0" applyFont="1" applyBorder="1" applyAlignment="1">
      <alignment horizontal="left"/>
    </xf>
    <xf numFmtId="0" fontId="25" fillId="0" borderId="33" xfId="0" applyFont="1" applyBorder="1" applyAlignment="1">
      <alignment/>
    </xf>
    <xf numFmtId="1" fontId="24" fillId="0" borderId="34" xfId="0" applyNumberFormat="1" applyFont="1" applyBorder="1" applyAlignment="1">
      <alignment/>
    </xf>
    <xf numFmtId="1" fontId="24" fillId="0" borderId="33" xfId="0" applyNumberFormat="1" applyFont="1" applyBorder="1" applyAlignment="1">
      <alignment/>
    </xf>
    <xf numFmtId="1" fontId="25" fillId="0" borderId="34" xfId="0" applyNumberFormat="1" applyFont="1" applyBorder="1" applyAlignment="1">
      <alignment/>
    </xf>
    <xf numFmtId="1" fontId="25" fillId="0" borderId="33" xfId="0" applyNumberFormat="1" applyFont="1" applyBorder="1" applyAlignment="1">
      <alignment/>
    </xf>
    <xf numFmtId="1" fontId="25" fillId="0" borderId="35" xfId="0" applyNumberFormat="1" applyFont="1" applyBorder="1" applyAlignment="1">
      <alignment/>
    </xf>
    <xf numFmtId="1" fontId="25" fillId="0" borderId="36" xfId="0" applyNumberFormat="1" applyFont="1" applyBorder="1" applyAlignment="1">
      <alignment/>
    </xf>
    <xf numFmtId="1" fontId="24" fillId="0" borderId="32" xfId="0" applyNumberFormat="1" applyFont="1" applyBorder="1" applyAlignment="1">
      <alignment/>
    </xf>
    <xf numFmtId="0" fontId="25" fillId="0" borderId="37" xfId="0" applyFont="1" applyBorder="1" applyAlignment="1">
      <alignment horizontal="left"/>
    </xf>
    <xf numFmtId="0" fontId="25" fillId="0" borderId="24" xfId="0" applyFont="1" applyBorder="1" applyAlignment="1">
      <alignment/>
    </xf>
    <xf numFmtId="1" fontId="24" fillId="0" borderId="38" xfId="0" applyNumberFormat="1" applyFont="1" applyBorder="1" applyAlignment="1">
      <alignment/>
    </xf>
    <xf numFmtId="1" fontId="24" fillId="0" borderId="24" xfId="0" applyNumberFormat="1" applyFont="1" applyBorder="1" applyAlignment="1">
      <alignment/>
    </xf>
    <xf numFmtId="1" fontId="25" fillId="0" borderId="38" xfId="0" applyNumberFormat="1" applyFont="1" applyBorder="1" applyAlignment="1">
      <alignment/>
    </xf>
    <xf numFmtId="1" fontId="25" fillId="0" borderId="24" xfId="0" applyNumberFormat="1" applyFont="1" applyBorder="1" applyAlignment="1">
      <alignment/>
    </xf>
    <xf numFmtId="1" fontId="25" fillId="0" borderId="39" xfId="0" applyNumberFormat="1" applyFont="1" applyBorder="1" applyAlignment="1">
      <alignment/>
    </xf>
    <xf numFmtId="1" fontId="24" fillId="0" borderId="40" xfId="0" applyNumberFormat="1" applyFont="1" applyBorder="1" applyAlignment="1">
      <alignment/>
    </xf>
    <xf numFmtId="1" fontId="24" fillId="0" borderId="23" xfId="0" applyNumberFormat="1" applyFont="1" applyBorder="1" applyAlignment="1">
      <alignment/>
    </xf>
    <xf numFmtId="1" fontId="24" fillId="0" borderId="37" xfId="0" applyNumberFormat="1" applyFont="1" applyBorder="1" applyAlignment="1">
      <alignment/>
    </xf>
    <xf numFmtId="0" fontId="25" fillId="0" borderId="41" xfId="0" applyFont="1" applyBorder="1" applyAlignment="1">
      <alignment horizontal="left"/>
    </xf>
    <xf numFmtId="0" fontId="25" fillId="0" borderId="25" xfId="0" applyFont="1" applyBorder="1" applyAlignment="1">
      <alignment/>
    </xf>
    <xf numFmtId="1" fontId="24" fillId="0" borderId="42" xfId="0" applyNumberFormat="1" applyFont="1" applyBorder="1" applyAlignment="1">
      <alignment/>
    </xf>
    <xf numFmtId="1" fontId="24" fillId="0" borderId="25" xfId="0" applyNumberFormat="1" applyFont="1" applyBorder="1" applyAlignment="1">
      <alignment/>
    </xf>
    <xf numFmtId="1" fontId="25" fillId="0" borderId="42" xfId="0" applyNumberFormat="1" applyFont="1" applyBorder="1" applyAlignment="1">
      <alignment/>
    </xf>
    <xf numFmtId="1" fontId="25" fillId="0" borderId="25" xfId="0" applyNumberFormat="1" applyFont="1" applyBorder="1" applyAlignment="1">
      <alignment/>
    </xf>
    <xf numFmtId="1" fontId="25" fillId="0" borderId="43" xfId="0" applyNumberFormat="1" applyFont="1" applyBorder="1" applyAlignment="1">
      <alignment/>
    </xf>
    <xf numFmtId="1" fontId="24" fillId="0" borderId="41" xfId="0" applyNumberFormat="1" applyFont="1" applyBorder="1" applyAlignment="1">
      <alignment/>
    </xf>
    <xf numFmtId="0" fontId="25" fillId="0" borderId="43" xfId="0" applyFont="1" applyBorder="1" applyAlignment="1">
      <alignment horizontal="left"/>
    </xf>
    <xf numFmtId="0" fontId="25" fillId="0" borderId="44" xfId="0" applyFont="1" applyBorder="1" applyAlignment="1">
      <alignment/>
    </xf>
    <xf numFmtId="1" fontId="25" fillId="0" borderId="45" xfId="0" applyNumberFormat="1" applyFont="1" applyBorder="1" applyAlignment="1">
      <alignment/>
    </xf>
    <xf numFmtId="1" fontId="25" fillId="0" borderId="46" xfId="0" applyNumberFormat="1" applyFont="1" applyBorder="1" applyAlignment="1">
      <alignment/>
    </xf>
    <xf numFmtId="1" fontId="24" fillId="0" borderId="43" xfId="0" applyNumberFormat="1" applyFont="1" applyBorder="1" applyAlignment="1">
      <alignment/>
    </xf>
    <xf numFmtId="0" fontId="28" fillId="13" borderId="22" xfId="0" applyFont="1" applyFill="1" applyBorder="1" applyAlignment="1">
      <alignment horizontal="left"/>
    </xf>
    <xf numFmtId="0" fontId="28" fillId="13" borderId="28" xfId="0" applyFont="1" applyFill="1" applyBorder="1" applyAlignment="1">
      <alignment/>
    </xf>
    <xf numFmtId="1" fontId="28" fillId="13" borderId="26" xfId="0" applyNumberFormat="1" applyFont="1" applyFill="1" applyBorder="1" applyAlignment="1">
      <alignment/>
    </xf>
    <xf numFmtId="1" fontId="24" fillId="13" borderId="22" xfId="0" applyNumberFormat="1" applyFont="1" applyFill="1" applyBorder="1" applyAlignment="1">
      <alignment/>
    </xf>
    <xf numFmtId="1" fontId="28" fillId="13" borderId="27" xfId="0" applyNumberFormat="1" applyFont="1" applyFill="1" applyBorder="1" applyAlignment="1">
      <alignment/>
    </xf>
    <xf numFmtId="1" fontId="28" fillId="13" borderId="22" xfId="0" applyNumberFormat="1" applyFont="1" applyFill="1" applyBorder="1" applyAlignment="1">
      <alignment/>
    </xf>
    <xf numFmtId="1" fontId="28" fillId="13" borderId="47" xfId="0" applyNumberFormat="1" applyFont="1" applyFill="1" applyBorder="1" applyAlignment="1">
      <alignment/>
    </xf>
    <xf numFmtId="1" fontId="24" fillId="13" borderId="26" xfId="0" applyNumberFormat="1" applyFont="1" applyFill="1" applyBorder="1" applyAlignment="1">
      <alignment/>
    </xf>
    <xf numFmtId="0" fontId="25" fillId="0" borderId="23" xfId="0" applyFont="1" applyBorder="1" applyAlignment="1">
      <alignment horizontal="left"/>
    </xf>
    <xf numFmtId="0" fontId="25" fillId="0" borderId="48" xfId="0" applyFont="1" applyBorder="1" applyAlignment="1">
      <alignment/>
    </xf>
    <xf numFmtId="1" fontId="25" fillId="0" borderId="49" xfId="0" applyNumberFormat="1" applyFont="1" applyBorder="1" applyAlignment="1">
      <alignment/>
    </xf>
    <xf numFmtId="1" fontId="25" fillId="0" borderId="23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0" fontId="25" fillId="0" borderId="50" xfId="0" applyFont="1" applyBorder="1" applyAlignment="1">
      <alignment/>
    </xf>
    <xf numFmtId="0" fontId="25" fillId="0" borderId="25" xfId="0" applyFont="1" applyBorder="1" applyAlignment="1">
      <alignment horizontal="left"/>
    </xf>
    <xf numFmtId="0" fontId="25" fillId="0" borderId="51" xfId="0" applyFont="1" applyBorder="1" applyAlignment="1">
      <alignment/>
    </xf>
    <xf numFmtId="1" fontId="24" fillId="0" borderId="52" xfId="0" applyNumberFormat="1" applyFont="1" applyBorder="1" applyAlignment="1">
      <alignment/>
    </xf>
    <xf numFmtId="0" fontId="28" fillId="13" borderId="22" xfId="0" applyFont="1" applyFill="1" applyBorder="1" applyAlignment="1">
      <alignment/>
    </xf>
    <xf numFmtId="1" fontId="23" fillId="0" borderId="53" xfId="0" applyNumberFormat="1" applyFont="1" applyBorder="1" applyAlignment="1">
      <alignment vertic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1" fontId="23" fillId="0" borderId="22" xfId="0" applyNumberFormat="1" applyFont="1" applyBorder="1" applyAlignment="1">
      <alignment vertical="center"/>
    </xf>
    <xf numFmtId="0" fontId="23" fillId="0" borderId="27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28" xfId="0" applyFont="1" applyBorder="1" applyAlignment="1">
      <alignment/>
    </xf>
    <xf numFmtId="0" fontId="0" fillId="0" borderId="0" xfId="0" applyBorder="1" applyAlignment="1">
      <alignment/>
    </xf>
    <xf numFmtId="0" fontId="27" fillId="0" borderId="54" xfId="0" applyFont="1" applyBorder="1" applyAlignment="1">
      <alignment/>
    </xf>
    <xf numFmtId="0" fontId="27" fillId="0" borderId="55" xfId="0" applyFont="1" applyBorder="1" applyAlignment="1">
      <alignment/>
    </xf>
    <xf numFmtId="0" fontId="27" fillId="0" borderId="56" xfId="0" applyFont="1" applyBorder="1" applyAlignment="1">
      <alignment/>
    </xf>
    <xf numFmtId="0" fontId="28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4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57" xfId="0" applyFont="1" applyBorder="1" applyAlignment="1">
      <alignment/>
    </xf>
    <xf numFmtId="0" fontId="28" fillId="0" borderId="58" xfId="0" applyFont="1" applyBorder="1" applyAlignment="1">
      <alignment/>
    </xf>
    <xf numFmtId="0" fontId="28" fillId="0" borderId="35" xfId="0" applyFont="1" applyBorder="1" applyAlignment="1">
      <alignment/>
    </xf>
    <xf numFmtId="0" fontId="24" fillId="0" borderId="32" xfId="0" applyFont="1" applyBorder="1" applyAlignment="1">
      <alignment/>
    </xf>
    <xf numFmtId="0" fontId="25" fillId="0" borderId="23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25" fillId="0" borderId="49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59" xfId="0" applyFont="1" applyBorder="1" applyAlignment="1">
      <alignment/>
    </xf>
    <xf numFmtId="0" fontId="25" fillId="0" borderId="60" xfId="0" applyFont="1" applyBorder="1" applyAlignment="1">
      <alignment/>
    </xf>
    <xf numFmtId="0" fontId="25" fillId="0" borderId="36" xfId="0" applyFont="1" applyBorder="1" applyAlignment="1">
      <alignment/>
    </xf>
    <xf numFmtId="0" fontId="24" fillId="0" borderId="40" xfId="0" applyFont="1" applyBorder="1" applyAlignment="1">
      <alignment/>
    </xf>
    <xf numFmtId="0" fontId="25" fillId="0" borderId="44" xfId="0" applyFont="1" applyBorder="1" applyAlignment="1">
      <alignment horizontal="center"/>
    </xf>
    <xf numFmtId="0" fontId="24" fillId="0" borderId="44" xfId="0" applyFont="1" applyBorder="1" applyAlignment="1">
      <alignment/>
    </xf>
    <xf numFmtId="0" fontId="25" fillId="0" borderId="61" xfId="0" applyFont="1" applyBorder="1" applyAlignment="1">
      <alignment/>
    </xf>
    <xf numFmtId="0" fontId="25" fillId="0" borderId="62" xfId="0" applyFont="1" applyBorder="1" applyAlignment="1">
      <alignment/>
    </xf>
    <xf numFmtId="0" fontId="25" fillId="0" borderId="63" xfId="0" applyFont="1" applyBorder="1" applyAlignment="1">
      <alignment/>
    </xf>
    <xf numFmtId="0" fontId="25" fillId="0" borderId="64" xfId="0" applyFont="1" applyBorder="1" applyAlignment="1">
      <alignment/>
    </xf>
    <xf numFmtId="0" fontId="24" fillId="0" borderId="65" xfId="0" applyFont="1" applyBorder="1" applyAlignment="1">
      <alignment/>
    </xf>
    <xf numFmtId="0" fontId="24" fillId="9" borderId="30" xfId="0" applyFont="1" applyFill="1" applyBorder="1" applyAlignment="1">
      <alignment/>
    </xf>
    <xf numFmtId="0" fontId="28" fillId="9" borderId="66" xfId="0" applyFont="1" applyFill="1" applyBorder="1" applyAlignment="1">
      <alignment/>
    </xf>
    <xf numFmtId="0" fontId="28" fillId="9" borderId="30" xfId="0" applyFont="1" applyFill="1" applyBorder="1" applyAlignment="1">
      <alignment/>
    </xf>
    <xf numFmtId="0" fontId="28" fillId="9" borderId="67" xfId="0" applyFont="1" applyFill="1" applyBorder="1" applyAlignment="1">
      <alignment/>
    </xf>
    <xf numFmtId="0" fontId="28" fillId="9" borderId="68" xfId="0" applyFont="1" applyFill="1" applyBorder="1" applyAlignment="1">
      <alignment/>
    </xf>
    <xf numFmtId="0" fontId="28" fillId="9" borderId="69" xfId="0" applyFont="1" applyFill="1" applyBorder="1" applyAlignment="1">
      <alignment/>
    </xf>
    <xf numFmtId="0" fontId="24" fillId="9" borderId="29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32" xfId="0" applyFont="1" applyFill="1" applyBorder="1" applyAlignment="1">
      <alignment/>
    </xf>
    <xf numFmtId="1" fontId="24" fillId="0" borderId="33" xfId="0" applyNumberFormat="1" applyFont="1" applyFill="1" applyBorder="1" applyAlignment="1">
      <alignment/>
    </xf>
    <xf numFmtId="1" fontId="24" fillId="0" borderId="34" xfId="0" applyNumberFormat="1" applyFont="1" applyFill="1" applyBorder="1" applyAlignment="1">
      <alignment/>
    </xf>
    <xf numFmtId="1" fontId="28" fillId="0" borderId="33" xfId="0" applyNumberFormat="1" applyFont="1" applyFill="1" applyBorder="1" applyAlignment="1">
      <alignment/>
    </xf>
    <xf numFmtId="1" fontId="28" fillId="0" borderId="57" xfId="0" applyNumberFormat="1" applyFont="1" applyFill="1" applyBorder="1" applyAlignment="1">
      <alignment/>
    </xf>
    <xf numFmtId="1" fontId="28" fillId="0" borderId="58" xfId="0" applyNumberFormat="1" applyFont="1" applyFill="1" applyBorder="1" applyAlignment="1">
      <alignment/>
    </xf>
    <xf numFmtId="1" fontId="28" fillId="0" borderId="35" xfId="0" applyNumberFormat="1" applyFont="1" applyFill="1" applyBorder="1" applyAlignment="1">
      <alignment/>
    </xf>
    <xf numFmtId="1" fontId="24" fillId="0" borderId="70" xfId="0" applyNumberFormat="1" applyFont="1" applyFill="1" applyBorder="1" applyAlignment="1">
      <alignment/>
    </xf>
    <xf numFmtId="0" fontId="25" fillId="0" borderId="71" xfId="0" applyFont="1" applyFill="1" applyBorder="1" applyAlignment="1">
      <alignment horizontal="left"/>
    </xf>
    <xf numFmtId="0" fontId="25" fillId="0" borderId="65" xfId="0" applyFont="1" applyFill="1" applyBorder="1" applyAlignment="1">
      <alignment/>
    </xf>
    <xf numFmtId="1" fontId="24" fillId="0" borderId="44" xfId="0" applyNumberFormat="1" applyFont="1" applyFill="1" applyBorder="1" applyAlignment="1">
      <alignment/>
    </xf>
    <xf numFmtId="1" fontId="24" fillId="0" borderId="61" xfId="0" applyNumberFormat="1" applyFont="1" applyFill="1" applyBorder="1" applyAlignment="1">
      <alignment/>
    </xf>
    <xf numFmtId="1" fontId="28" fillId="0" borderId="44" xfId="0" applyNumberFormat="1" applyFont="1" applyFill="1" applyBorder="1" applyAlignment="1">
      <alignment/>
    </xf>
    <xf numFmtId="1" fontId="28" fillId="0" borderId="62" xfId="0" applyNumberFormat="1" applyFont="1" applyFill="1" applyBorder="1" applyAlignment="1">
      <alignment/>
    </xf>
    <xf numFmtId="1" fontId="28" fillId="0" borderId="63" xfId="0" applyNumberFormat="1" applyFont="1" applyFill="1" applyBorder="1" applyAlignment="1">
      <alignment/>
    </xf>
    <xf numFmtId="1" fontId="28" fillId="0" borderId="64" xfId="0" applyNumberFormat="1" applyFont="1" applyFill="1" applyBorder="1" applyAlignment="1">
      <alignment/>
    </xf>
    <xf numFmtId="1" fontId="24" fillId="0" borderId="72" xfId="0" applyNumberFormat="1" applyFont="1" applyFill="1" applyBorder="1" applyAlignment="1">
      <alignment/>
    </xf>
    <xf numFmtId="1" fontId="24" fillId="13" borderId="54" xfId="0" applyNumberFormat="1" applyFont="1" applyFill="1" applyBorder="1" applyAlignment="1">
      <alignment/>
    </xf>
    <xf numFmtId="1" fontId="28" fillId="13" borderId="53" xfId="0" applyNumberFormat="1" applyFont="1" applyFill="1" applyBorder="1" applyAlignment="1">
      <alignment/>
    </xf>
    <xf numFmtId="1" fontId="28" fillId="13" borderId="55" xfId="0" applyNumberFormat="1" applyFont="1" applyFill="1" applyBorder="1" applyAlignment="1">
      <alignment/>
    </xf>
    <xf numFmtId="1" fontId="28" fillId="13" borderId="73" xfId="0" applyNumberFormat="1" applyFont="1" applyFill="1" applyBorder="1" applyAlignment="1">
      <alignment/>
    </xf>
    <xf numFmtId="1" fontId="24" fillId="13" borderId="53" xfId="0" applyNumberFormat="1" applyFont="1" applyFill="1" applyBorder="1" applyAlignment="1">
      <alignment/>
    </xf>
    <xf numFmtId="0" fontId="28" fillId="0" borderId="0" xfId="0" applyFont="1" applyBorder="1" applyAlignment="1">
      <alignment horizontal="left"/>
    </xf>
    <xf numFmtId="1" fontId="24" fillId="0" borderId="0" xfId="0" applyNumberFormat="1" applyFont="1" applyBorder="1" applyAlignment="1">
      <alignment/>
    </xf>
    <xf numFmtId="1" fontId="28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left"/>
    </xf>
    <xf numFmtId="1" fontId="25" fillId="0" borderId="0" xfId="0" applyNumberFormat="1" applyFont="1" applyBorder="1" applyAlignment="1">
      <alignment/>
    </xf>
    <xf numFmtId="0" fontId="33" fillId="0" borderId="74" xfId="157" applyFont="1" applyFill="1" applyBorder="1" applyAlignment="1" applyProtection="1">
      <alignment horizontal="center" vertical="center" wrapText="1"/>
      <protection/>
    </xf>
    <xf numFmtId="0" fontId="33" fillId="0" borderId="67" xfId="157" applyFont="1" applyFill="1" applyBorder="1" applyAlignment="1" applyProtection="1">
      <alignment horizontal="center" vertical="center" wrapText="1"/>
      <protection/>
    </xf>
    <xf numFmtId="0" fontId="33" fillId="0" borderId="68" xfId="157" applyFont="1" applyFill="1" applyBorder="1" applyAlignment="1" applyProtection="1">
      <alignment horizontal="center" vertical="center" wrapText="1"/>
      <protection/>
    </xf>
    <xf numFmtId="0" fontId="33" fillId="0" borderId="75" xfId="157" applyFont="1" applyFill="1" applyBorder="1" applyAlignment="1" applyProtection="1">
      <alignment horizontal="center" vertical="center" wrapText="1"/>
      <protection/>
    </xf>
    <xf numFmtId="173" fontId="33" fillId="0" borderId="76" xfId="157" applyNumberFormat="1" applyFont="1" applyFill="1" applyBorder="1" applyAlignment="1" applyProtection="1">
      <alignment horizontal="right" vertical="center" wrapText="1" indent="1"/>
      <protection/>
    </xf>
    <xf numFmtId="49" fontId="34" fillId="0" borderId="59" xfId="157" applyNumberFormat="1" applyFont="1" applyFill="1" applyBorder="1" applyAlignment="1" applyProtection="1">
      <alignment horizontal="right" vertical="center" wrapText="1"/>
      <protection/>
    </xf>
    <xf numFmtId="49" fontId="34" fillId="0" borderId="77" xfId="157" applyNumberFormat="1" applyFont="1" applyFill="1" applyBorder="1" applyAlignment="1" applyProtection="1">
      <alignment horizontal="right" vertical="center" wrapText="1"/>
      <protection/>
    </xf>
    <xf numFmtId="49" fontId="34" fillId="0" borderId="45" xfId="157" applyNumberFormat="1" applyFont="1" applyFill="1" applyBorder="1" applyAlignment="1" applyProtection="1">
      <alignment horizontal="right" vertical="center" wrapText="1"/>
      <protection/>
    </xf>
    <xf numFmtId="0" fontId="33" fillId="0" borderId="78" xfId="157" applyFont="1" applyFill="1" applyBorder="1" applyAlignment="1" applyProtection="1">
      <alignment horizontal="left" vertical="center" wrapText="1" indent="1"/>
      <protection/>
    </xf>
    <xf numFmtId="0" fontId="31" fillId="0" borderId="0" xfId="157" applyFont="1" applyFill="1" applyBorder="1" applyAlignment="1" applyProtection="1">
      <alignment horizontal="center" vertical="center" wrapText="1"/>
      <protection/>
    </xf>
    <xf numFmtId="0" fontId="31" fillId="0" borderId="0" xfId="157" applyFont="1" applyFill="1" applyBorder="1" applyAlignment="1" applyProtection="1">
      <alignment vertical="center" wrapText="1"/>
      <protection/>
    </xf>
    <xf numFmtId="0" fontId="33" fillId="0" borderId="79" xfId="157" applyFont="1" applyFill="1" applyBorder="1" applyAlignment="1" applyProtection="1">
      <alignment horizontal="center" vertical="center" wrapText="1"/>
      <protection/>
    </xf>
    <xf numFmtId="0" fontId="33" fillId="0" borderId="78" xfId="157" applyFont="1" applyFill="1" applyBorder="1" applyAlignment="1" applyProtection="1">
      <alignment horizontal="center" vertical="center" wrapText="1"/>
      <protection/>
    </xf>
    <xf numFmtId="0" fontId="33" fillId="0" borderId="80" xfId="157" applyFont="1" applyFill="1" applyBorder="1" applyAlignment="1" applyProtection="1">
      <alignment horizontal="center" vertical="center" wrapText="1"/>
      <protection/>
    </xf>
    <xf numFmtId="0" fontId="33" fillId="0" borderId="47" xfId="157" applyFont="1" applyFill="1" applyBorder="1" applyAlignment="1" applyProtection="1">
      <alignment horizontal="center" vertical="center" wrapText="1"/>
      <protection/>
    </xf>
    <xf numFmtId="0" fontId="33" fillId="0" borderId="76" xfId="157" applyFont="1" applyFill="1" applyBorder="1" applyAlignment="1" applyProtection="1">
      <alignment horizontal="center" vertical="center" wrapText="1"/>
      <protection/>
    </xf>
    <xf numFmtId="49" fontId="34" fillId="0" borderId="57" xfId="157" applyNumberFormat="1" applyFont="1" applyFill="1" applyBorder="1" applyAlignment="1" applyProtection="1">
      <alignment horizontal="left" vertical="center" wrapText="1"/>
      <protection/>
    </xf>
    <xf numFmtId="49" fontId="34" fillId="0" borderId="77" xfId="157" applyNumberFormat="1" applyFont="1" applyFill="1" applyBorder="1" applyAlignment="1" applyProtection="1">
      <alignment horizontal="left" vertical="center" wrapText="1"/>
      <protection/>
    </xf>
    <xf numFmtId="49" fontId="34" fillId="0" borderId="0" xfId="157" applyNumberFormat="1" applyFont="1" applyFill="1" applyBorder="1" applyAlignment="1" applyProtection="1">
      <alignment horizontal="left" vertical="center" wrapText="1"/>
      <protection/>
    </xf>
    <xf numFmtId="49" fontId="34" fillId="0" borderId="62" xfId="157" applyNumberFormat="1" applyFont="1" applyFill="1" applyBorder="1" applyAlignment="1" applyProtection="1">
      <alignment horizontal="right" vertical="center" wrapText="1"/>
      <protection/>
    </xf>
    <xf numFmtId="0" fontId="33" fillId="0" borderId="80" xfId="157" applyFont="1" applyFill="1" applyBorder="1" applyAlignment="1" applyProtection="1">
      <alignment vertical="center" wrapText="1"/>
      <protection/>
    </xf>
    <xf numFmtId="49" fontId="34" fillId="0" borderId="81" xfId="157" applyNumberFormat="1" applyFont="1" applyFill="1" applyBorder="1" applyAlignment="1" applyProtection="1">
      <alignment horizontal="right" vertical="center" wrapText="1"/>
      <protection/>
    </xf>
    <xf numFmtId="49" fontId="34" fillId="0" borderId="82" xfId="157" applyNumberFormat="1" applyFont="1" applyFill="1" applyBorder="1" applyAlignment="1" applyProtection="1">
      <alignment horizontal="right" vertical="center" wrapText="1"/>
      <protection/>
    </xf>
    <xf numFmtId="0" fontId="17" fillId="0" borderId="0" xfId="157" applyFont="1" applyFill="1" applyProtection="1">
      <alignment/>
      <protection/>
    </xf>
    <xf numFmtId="3" fontId="37" fillId="0" borderId="26" xfId="137" applyNumberFormat="1" applyFont="1" applyFill="1" applyBorder="1" applyAlignment="1">
      <alignment horizontal="center" vertical="center" wrapText="1"/>
      <protection/>
    </xf>
    <xf numFmtId="3" fontId="37" fillId="0" borderId="22" xfId="137" applyNumberFormat="1" applyFont="1" applyFill="1" applyBorder="1" applyAlignment="1">
      <alignment horizontal="center" vertical="center" wrapText="1"/>
      <protection/>
    </xf>
    <xf numFmtId="3" fontId="37" fillId="0" borderId="0" xfId="137" applyNumberFormat="1" applyFont="1" applyFill="1" applyBorder="1" applyAlignment="1">
      <alignment vertical="center" wrapText="1"/>
      <protection/>
    </xf>
    <xf numFmtId="3" fontId="38" fillId="0" borderId="22" xfId="137" applyNumberFormat="1" applyFont="1" applyFill="1" applyBorder="1" applyAlignment="1">
      <alignment horizontal="center" vertical="center" wrapText="1"/>
      <protection/>
    </xf>
    <xf numFmtId="3" fontId="40" fillId="0" borderId="22" xfId="137" applyNumberFormat="1" applyFont="1" applyBorder="1" applyAlignment="1">
      <alignment vertical="center"/>
      <protection/>
    </xf>
    <xf numFmtId="3" fontId="41" fillId="0" borderId="23" xfId="137" applyNumberFormat="1" applyFont="1" applyBorder="1" applyAlignment="1">
      <alignment vertical="center"/>
      <protection/>
    </xf>
    <xf numFmtId="3" fontId="41" fillId="0" borderId="24" xfId="137" applyNumberFormat="1" applyFont="1" applyBorder="1" applyAlignment="1">
      <alignment vertical="center"/>
      <protection/>
    </xf>
    <xf numFmtId="3" fontId="40" fillId="0" borderId="24" xfId="137" applyNumberFormat="1" applyFont="1" applyBorder="1" applyAlignment="1">
      <alignment vertical="center"/>
      <protection/>
    </xf>
    <xf numFmtId="3" fontId="40" fillId="0" borderId="25" xfId="137" applyNumberFormat="1" applyFont="1" applyBorder="1" applyAlignment="1">
      <alignment vertical="center"/>
      <protection/>
    </xf>
    <xf numFmtId="3" fontId="40" fillId="0" borderId="23" xfId="137" applyNumberFormat="1" applyFont="1" applyBorder="1" applyAlignment="1">
      <alignment vertical="center"/>
      <protection/>
    </xf>
    <xf numFmtId="3" fontId="41" fillId="13" borderId="22" xfId="137" applyNumberFormat="1" applyFont="1" applyFill="1" applyBorder="1" applyAlignment="1">
      <alignment vertical="center"/>
      <protection/>
    </xf>
    <xf numFmtId="3" fontId="41" fillId="0" borderId="55" xfId="137" applyNumberFormat="1" applyFont="1" applyBorder="1" applyAlignment="1">
      <alignment vertical="center"/>
      <protection/>
    </xf>
    <xf numFmtId="3" fontId="41" fillId="0" borderId="56" xfId="137" applyNumberFormat="1" applyFont="1" applyBorder="1" applyAlignment="1">
      <alignment vertical="center"/>
      <protection/>
    </xf>
    <xf numFmtId="3" fontId="41" fillId="0" borderId="48" xfId="137" applyNumberFormat="1" applyFont="1" applyBorder="1" applyAlignment="1">
      <alignment vertical="center"/>
      <protection/>
    </xf>
    <xf numFmtId="3" fontId="41" fillId="0" borderId="50" xfId="137" applyNumberFormat="1" applyFont="1" applyBorder="1" applyAlignment="1">
      <alignment vertical="center"/>
      <protection/>
    </xf>
    <xf numFmtId="3" fontId="41" fillId="0" borderId="83" xfId="137" applyNumberFormat="1" applyFont="1" applyBorder="1" applyAlignment="1">
      <alignment vertical="center"/>
      <protection/>
    </xf>
    <xf numFmtId="3" fontId="41" fillId="63" borderId="28" xfId="137" applyNumberFormat="1" applyFont="1" applyFill="1" applyBorder="1" applyAlignment="1">
      <alignment vertical="center"/>
      <protection/>
    </xf>
    <xf numFmtId="3" fontId="41" fillId="0" borderId="82" xfId="137" applyNumberFormat="1" applyFont="1" applyBorder="1" applyAlignment="1">
      <alignment vertical="center"/>
      <protection/>
    </xf>
    <xf numFmtId="3" fontId="41" fillId="0" borderId="28" xfId="137" applyNumberFormat="1" applyFont="1" applyBorder="1" applyAlignment="1">
      <alignment vertical="center"/>
      <protection/>
    </xf>
    <xf numFmtId="3" fontId="41" fillId="13" borderId="28" xfId="137" applyNumberFormat="1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3" fontId="41" fillId="0" borderId="0" xfId="137" applyNumberFormat="1" applyFont="1" applyFill="1" applyBorder="1" applyAlignment="1">
      <alignment vertical="center"/>
      <protection/>
    </xf>
    <xf numFmtId="3" fontId="41" fillId="0" borderId="0" xfId="137" applyNumberFormat="1" applyFont="1" applyAlignment="1">
      <alignment vertical="center" wrapText="1"/>
      <protection/>
    </xf>
    <xf numFmtId="3" fontId="41" fillId="0" borderId="0" xfId="137" applyNumberFormat="1" applyFont="1" applyAlignment="1">
      <alignment vertical="center"/>
      <protection/>
    </xf>
    <xf numFmtId="0" fontId="41" fillId="0" borderId="0" xfId="137" applyFont="1">
      <alignment/>
      <protection/>
    </xf>
    <xf numFmtId="3" fontId="38" fillId="0" borderId="26" xfId="137" applyNumberFormat="1" applyFont="1" applyFill="1" applyBorder="1" applyAlignment="1">
      <alignment horizontal="center" vertical="center" wrapText="1"/>
      <protection/>
    </xf>
    <xf numFmtId="3" fontId="38" fillId="0" borderId="28" xfId="137" applyNumberFormat="1" applyFont="1" applyFill="1" applyBorder="1" applyAlignment="1">
      <alignment horizontal="center" vertical="center" wrapText="1"/>
      <protection/>
    </xf>
    <xf numFmtId="3" fontId="38" fillId="0" borderId="0" xfId="137" applyNumberFormat="1" applyFont="1" applyFill="1" applyBorder="1" applyAlignment="1">
      <alignment vertical="center" wrapText="1"/>
      <protection/>
    </xf>
    <xf numFmtId="3" fontId="41" fillId="0" borderId="0" xfId="137" applyNumberFormat="1" applyFont="1" applyFill="1" applyAlignment="1">
      <alignment vertical="center"/>
      <protection/>
    </xf>
    <xf numFmtId="0" fontId="41" fillId="0" borderId="0" xfId="137" applyFont="1" applyFill="1">
      <alignment/>
      <protection/>
    </xf>
    <xf numFmtId="3" fontId="42" fillId="0" borderId="33" xfId="137" applyNumberFormat="1" applyFont="1" applyFill="1" applyBorder="1" applyAlignment="1">
      <alignment vertical="center" wrapText="1"/>
      <protection/>
    </xf>
    <xf numFmtId="3" fontId="42" fillId="0" borderId="34" xfId="137" applyNumberFormat="1" applyFont="1" applyFill="1" applyBorder="1" applyAlignment="1">
      <alignment vertical="center" wrapText="1"/>
      <protection/>
    </xf>
    <xf numFmtId="3" fontId="43" fillId="0" borderId="33" xfId="137" applyNumberFormat="1" applyFont="1" applyFill="1" applyBorder="1" applyAlignment="1">
      <alignment vertical="center" wrapText="1"/>
      <protection/>
    </xf>
    <xf numFmtId="3" fontId="42" fillId="0" borderId="34" xfId="137" applyNumberFormat="1" applyFont="1" applyFill="1" applyBorder="1" applyAlignment="1">
      <alignment vertical="center"/>
      <protection/>
    </xf>
    <xf numFmtId="3" fontId="42" fillId="0" borderId="33" xfId="137" applyNumberFormat="1" applyFont="1" applyFill="1" applyBorder="1" applyAlignment="1">
      <alignment vertical="center"/>
      <protection/>
    </xf>
    <xf numFmtId="3" fontId="42" fillId="0" borderId="0" xfId="137" applyNumberFormat="1" applyFont="1" applyFill="1" applyBorder="1" applyAlignment="1">
      <alignment vertical="center"/>
      <protection/>
    </xf>
    <xf numFmtId="3" fontId="42" fillId="0" borderId="32" xfId="137" applyNumberFormat="1" applyFont="1" applyFill="1" applyBorder="1" applyAlignment="1">
      <alignment vertical="center" wrapText="1"/>
      <protection/>
    </xf>
    <xf numFmtId="3" fontId="43" fillId="0" borderId="34" xfId="137" applyNumberFormat="1" applyFont="1" applyFill="1" applyBorder="1" applyAlignment="1">
      <alignment vertical="center" wrapText="1"/>
      <protection/>
    </xf>
    <xf numFmtId="3" fontId="42" fillId="0" borderId="32" xfId="137" applyNumberFormat="1" applyFont="1" applyFill="1" applyBorder="1" applyAlignment="1">
      <alignment vertical="center"/>
      <protection/>
    </xf>
    <xf numFmtId="3" fontId="40" fillId="0" borderId="33" xfId="137" applyNumberFormat="1" applyFont="1" applyBorder="1" applyAlignment="1">
      <alignment vertical="center"/>
      <protection/>
    </xf>
    <xf numFmtId="3" fontId="40" fillId="0" borderId="0" xfId="137" applyNumberFormat="1" applyFont="1" applyAlignment="1">
      <alignment vertical="center"/>
      <protection/>
    </xf>
    <xf numFmtId="0" fontId="40" fillId="0" borderId="0" xfId="137" applyFont="1">
      <alignment/>
      <protection/>
    </xf>
    <xf numFmtId="3" fontId="44" fillId="0" borderId="24" xfId="137" applyNumberFormat="1" applyFont="1" applyFill="1" applyBorder="1" applyAlignment="1">
      <alignment vertical="center" wrapText="1"/>
      <protection/>
    </xf>
    <xf numFmtId="3" fontId="44" fillId="0" borderId="38" xfId="137" applyNumberFormat="1" applyFont="1" applyFill="1" applyBorder="1" applyAlignment="1">
      <alignment vertical="center" wrapText="1"/>
      <protection/>
    </xf>
    <xf numFmtId="3" fontId="45" fillId="0" borderId="24" xfId="137" applyNumberFormat="1" applyFont="1" applyFill="1" applyBorder="1" applyAlignment="1">
      <alignment vertical="center" wrapText="1"/>
      <protection/>
    </xf>
    <xf numFmtId="3" fontId="44" fillId="0" borderId="38" xfId="137" applyNumberFormat="1" applyFont="1" applyFill="1" applyBorder="1" applyAlignment="1">
      <alignment vertical="center"/>
      <protection/>
    </xf>
    <xf numFmtId="3" fontId="44" fillId="0" borderId="24" xfId="137" applyNumberFormat="1" applyFont="1" applyFill="1" applyBorder="1" applyAlignment="1">
      <alignment vertical="center"/>
      <protection/>
    </xf>
    <xf numFmtId="3" fontId="44" fillId="0" borderId="0" xfId="137" applyNumberFormat="1" applyFont="1" applyFill="1" applyBorder="1" applyAlignment="1">
      <alignment vertical="center"/>
      <protection/>
    </xf>
    <xf numFmtId="3" fontId="44" fillId="0" borderId="37" xfId="137" applyNumberFormat="1" applyFont="1" applyFill="1" applyBorder="1" applyAlignment="1">
      <alignment vertical="center" wrapText="1"/>
      <protection/>
    </xf>
    <xf numFmtId="3" fontId="45" fillId="0" borderId="38" xfId="137" applyNumberFormat="1" applyFont="1" applyFill="1" applyBorder="1" applyAlignment="1">
      <alignment vertical="center" wrapText="1"/>
      <protection/>
    </xf>
    <xf numFmtId="3" fontId="44" fillId="0" borderId="37" xfId="137" applyNumberFormat="1" applyFont="1" applyFill="1" applyBorder="1" applyAlignment="1">
      <alignment vertical="center"/>
      <protection/>
    </xf>
    <xf numFmtId="3" fontId="44" fillId="0" borderId="25" xfId="137" applyNumberFormat="1" applyFont="1" applyFill="1" applyBorder="1" applyAlignment="1">
      <alignment vertical="center" wrapText="1"/>
      <protection/>
    </xf>
    <xf numFmtId="3" fontId="44" fillId="0" borderId="42" xfId="137" applyNumberFormat="1" applyFont="1" applyFill="1" applyBorder="1" applyAlignment="1">
      <alignment vertical="center" wrapText="1"/>
      <protection/>
    </xf>
    <xf numFmtId="3" fontId="45" fillId="0" borderId="25" xfId="137" applyNumberFormat="1" applyFont="1" applyFill="1" applyBorder="1" applyAlignment="1">
      <alignment vertical="center" wrapText="1"/>
      <protection/>
    </xf>
    <xf numFmtId="3" fontId="44" fillId="0" borderId="42" xfId="137" applyNumberFormat="1" applyFont="1" applyFill="1" applyBorder="1" applyAlignment="1">
      <alignment vertical="center"/>
      <protection/>
    </xf>
    <xf numFmtId="3" fontId="44" fillId="0" borderId="38" xfId="137" applyNumberFormat="1" applyFont="1" applyFill="1" applyBorder="1">
      <alignment/>
      <protection/>
    </xf>
    <xf numFmtId="3" fontId="44" fillId="0" borderId="24" xfId="137" applyNumberFormat="1" applyFont="1" applyFill="1" applyBorder="1">
      <alignment/>
      <protection/>
    </xf>
    <xf numFmtId="3" fontId="42" fillId="0" borderId="24" xfId="137" applyNumberFormat="1" applyFont="1" applyFill="1" applyBorder="1" applyAlignment="1">
      <alignment vertical="center" wrapText="1"/>
      <protection/>
    </xf>
    <xf numFmtId="3" fontId="42" fillId="0" borderId="38" xfId="137" applyNumberFormat="1" applyFont="1" applyFill="1" applyBorder="1" applyAlignment="1">
      <alignment vertical="center" wrapText="1"/>
      <protection/>
    </xf>
    <xf numFmtId="3" fontId="43" fillId="0" borderId="24" xfId="137" applyNumberFormat="1" applyFont="1" applyFill="1" applyBorder="1" applyAlignment="1">
      <alignment vertical="center" wrapText="1"/>
      <protection/>
    </xf>
    <xf numFmtId="3" fontId="42" fillId="0" borderId="37" xfId="137" applyNumberFormat="1" applyFont="1" applyFill="1" applyBorder="1" applyAlignment="1">
      <alignment vertical="center" wrapText="1"/>
      <protection/>
    </xf>
    <xf numFmtId="3" fontId="43" fillId="0" borderId="38" xfId="137" applyNumberFormat="1" applyFont="1" applyFill="1" applyBorder="1" applyAlignment="1">
      <alignment vertical="center" wrapText="1"/>
      <protection/>
    </xf>
    <xf numFmtId="3" fontId="44" fillId="0" borderId="38" xfId="137" applyNumberFormat="1" applyFont="1" applyFill="1" applyBorder="1" applyAlignment="1">
      <alignment horizontal="right" vertical="center"/>
      <protection/>
    </xf>
    <xf numFmtId="3" fontId="44" fillId="0" borderId="24" xfId="137" applyNumberFormat="1" applyFont="1" applyFill="1" applyBorder="1" applyAlignment="1">
      <alignment horizontal="right" vertical="center"/>
      <protection/>
    </xf>
    <xf numFmtId="3" fontId="42" fillId="0" borderId="52" xfId="137" applyNumberFormat="1" applyFont="1" applyFill="1" applyBorder="1" applyAlignment="1">
      <alignment horizontal="left" vertical="center" wrapText="1"/>
      <protection/>
    </xf>
    <xf numFmtId="3" fontId="42" fillId="0" borderId="49" xfId="137" applyNumberFormat="1" applyFont="1" applyFill="1" applyBorder="1" applyAlignment="1">
      <alignment vertical="center"/>
      <protection/>
    </xf>
    <xf numFmtId="3" fontId="43" fillId="0" borderId="23" xfId="137" applyNumberFormat="1" applyFont="1" applyFill="1" applyBorder="1" applyAlignment="1">
      <alignment vertical="center"/>
      <protection/>
    </xf>
    <xf numFmtId="3" fontId="42" fillId="0" borderId="24" xfId="137" applyNumberFormat="1" applyFont="1" applyFill="1" applyBorder="1" applyAlignment="1">
      <alignment vertical="center"/>
      <protection/>
    </xf>
    <xf numFmtId="3" fontId="44" fillId="0" borderId="37" xfId="137" applyNumberFormat="1" applyFont="1" applyFill="1" applyBorder="1" applyAlignment="1">
      <alignment horizontal="right" vertical="center"/>
      <protection/>
    </xf>
    <xf numFmtId="3" fontId="44" fillId="0" borderId="44" xfId="137" applyNumberFormat="1" applyFont="1" applyFill="1" applyBorder="1" applyAlignment="1">
      <alignment vertical="center" wrapText="1"/>
      <protection/>
    </xf>
    <xf numFmtId="3" fontId="44" fillId="0" borderId="61" xfId="137" applyNumberFormat="1" applyFont="1" applyFill="1" applyBorder="1" applyAlignment="1">
      <alignment vertical="center" wrapText="1"/>
      <protection/>
    </xf>
    <xf numFmtId="3" fontId="45" fillId="0" borderId="44" xfId="137" applyNumberFormat="1" applyFont="1" applyFill="1" applyBorder="1" applyAlignment="1">
      <alignment vertical="center" wrapText="1"/>
      <protection/>
    </xf>
    <xf numFmtId="3" fontId="44" fillId="0" borderId="65" xfId="137" applyNumberFormat="1" applyFont="1" applyFill="1" applyBorder="1" applyAlignment="1">
      <alignment vertical="center" wrapText="1"/>
      <protection/>
    </xf>
    <xf numFmtId="3" fontId="45" fillId="0" borderId="61" xfId="137" applyNumberFormat="1" applyFont="1" applyFill="1" applyBorder="1" applyAlignment="1">
      <alignment vertical="center" wrapText="1"/>
      <protection/>
    </xf>
    <xf numFmtId="3" fontId="44" fillId="0" borderId="65" xfId="137" applyNumberFormat="1" applyFont="1" applyFill="1" applyBorder="1" applyAlignment="1">
      <alignment vertical="center"/>
      <protection/>
    </xf>
    <xf numFmtId="3" fontId="41" fillId="0" borderId="25" xfId="137" applyNumberFormat="1" applyFont="1" applyBorder="1" applyAlignment="1">
      <alignment vertical="center"/>
      <protection/>
    </xf>
    <xf numFmtId="3" fontId="42" fillId="0" borderId="54" xfId="137" applyNumberFormat="1" applyFont="1" applyFill="1" applyBorder="1" applyAlignment="1">
      <alignment vertical="center" wrapText="1"/>
      <protection/>
    </xf>
    <xf numFmtId="3" fontId="42" fillId="0" borderId="53" xfId="137" applyNumberFormat="1" applyFont="1" applyFill="1" applyBorder="1" applyAlignment="1">
      <alignment vertical="center"/>
      <protection/>
    </xf>
    <xf numFmtId="3" fontId="43" fillId="0" borderId="53" xfId="137" applyNumberFormat="1" applyFont="1" applyFill="1" applyBorder="1" applyAlignment="1">
      <alignment vertical="center"/>
      <protection/>
    </xf>
    <xf numFmtId="3" fontId="42" fillId="0" borderId="54" xfId="137" applyNumberFormat="1" applyFont="1" applyFill="1" applyBorder="1" applyAlignment="1">
      <alignment vertical="center"/>
      <protection/>
    </xf>
    <xf numFmtId="3" fontId="42" fillId="0" borderId="22" xfId="137" applyNumberFormat="1" applyFont="1" applyFill="1" applyBorder="1" applyAlignment="1">
      <alignment vertical="center"/>
      <protection/>
    </xf>
    <xf numFmtId="3" fontId="42" fillId="0" borderId="53" xfId="137" applyNumberFormat="1" applyFont="1" applyFill="1" applyBorder="1" applyAlignment="1">
      <alignment vertical="center" wrapText="1"/>
      <protection/>
    </xf>
    <xf numFmtId="3" fontId="41" fillId="0" borderId="22" xfId="137" applyNumberFormat="1" applyFont="1" applyFill="1" applyBorder="1" applyAlignment="1">
      <alignment vertical="center"/>
      <protection/>
    </xf>
    <xf numFmtId="3" fontId="42" fillId="0" borderId="26" xfId="137" applyNumberFormat="1" applyFont="1" applyFill="1" applyBorder="1" applyAlignment="1">
      <alignment vertical="center" wrapText="1"/>
      <protection/>
    </xf>
    <xf numFmtId="3" fontId="43" fillId="0" borderId="22" xfId="137" applyNumberFormat="1" applyFont="1" applyFill="1" applyBorder="1" applyAlignment="1">
      <alignment vertical="center"/>
      <protection/>
    </xf>
    <xf numFmtId="3" fontId="42" fillId="0" borderId="26" xfId="137" applyNumberFormat="1" applyFont="1" applyFill="1" applyBorder="1" applyAlignment="1">
      <alignment vertical="center"/>
      <protection/>
    </xf>
    <xf numFmtId="3" fontId="42" fillId="0" borderId="22" xfId="137" applyNumberFormat="1" applyFont="1" applyFill="1" applyBorder="1" applyAlignment="1">
      <alignment vertical="center" wrapText="1"/>
      <protection/>
    </xf>
    <xf numFmtId="3" fontId="43" fillId="0" borderId="22" xfId="137" applyNumberFormat="1" applyFont="1" applyFill="1" applyBorder="1" applyAlignment="1">
      <alignment vertical="center" wrapText="1"/>
      <protection/>
    </xf>
    <xf numFmtId="3" fontId="41" fillId="0" borderId="53" xfId="137" applyNumberFormat="1" applyFont="1" applyFill="1" applyBorder="1" applyAlignment="1">
      <alignment vertical="center"/>
      <protection/>
    </xf>
    <xf numFmtId="3" fontId="41" fillId="0" borderId="0" xfId="137" applyNumberFormat="1" applyFont="1" applyBorder="1" applyAlignment="1">
      <alignment vertical="center" wrapText="1"/>
      <protection/>
    </xf>
    <xf numFmtId="3" fontId="41" fillId="0" borderId="0" xfId="137" applyNumberFormat="1" applyFont="1" applyBorder="1" applyAlignment="1">
      <alignment vertical="center"/>
      <protection/>
    </xf>
    <xf numFmtId="0" fontId="23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22" xfId="0" applyFont="1" applyBorder="1" applyAlignment="1">
      <alignment/>
    </xf>
    <xf numFmtId="0" fontId="48" fillId="0" borderId="22" xfId="0" applyFont="1" applyBorder="1" applyAlignment="1">
      <alignment horizontal="center"/>
    </xf>
    <xf numFmtId="0" fontId="48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48" fillId="0" borderId="22" xfId="0" applyFont="1" applyBorder="1" applyAlignment="1">
      <alignment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0" fontId="49" fillId="0" borderId="25" xfId="0" applyFont="1" applyBorder="1" applyAlignment="1">
      <alignment wrapText="1"/>
    </xf>
    <xf numFmtId="0" fontId="48" fillId="0" borderId="22" xfId="0" applyFont="1" applyBorder="1" applyAlignment="1">
      <alignment vertical="center" wrapText="1"/>
    </xf>
    <xf numFmtId="0" fontId="49" fillId="0" borderId="53" xfId="0" applyFont="1" applyBorder="1" applyAlignment="1">
      <alignment/>
    </xf>
    <xf numFmtId="0" fontId="48" fillId="0" borderId="53" xfId="0" applyFont="1" applyBorder="1" applyAlignment="1">
      <alignment/>
    </xf>
    <xf numFmtId="0" fontId="0" fillId="0" borderId="0" xfId="0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2" xfId="0" applyFont="1" applyBorder="1" applyAlignment="1">
      <alignment/>
    </xf>
    <xf numFmtId="0" fontId="50" fillId="0" borderId="28" xfId="0" applyFont="1" applyBorder="1" applyAlignment="1">
      <alignment/>
    </xf>
    <xf numFmtId="0" fontId="50" fillId="0" borderId="28" xfId="0" applyFont="1" applyBorder="1" applyAlignment="1">
      <alignment horizontal="center"/>
    </xf>
    <xf numFmtId="0" fontId="51" fillId="0" borderId="23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right"/>
    </xf>
    <xf numFmtId="0" fontId="51" fillId="0" borderId="23" xfId="0" applyFont="1" applyBorder="1" applyAlignment="1">
      <alignment/>
    </xf>
    <xf numFmtId="0" fontId="51" fillId="0" borderId="48" xfId="0" applyFont="1" applyBorder="1" applyAlignment="1">
      <alignment/>
    </xf>
    <xf numFmtId="0" fontId="51" fillId="0" borderId="24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right"/>
    </xf>
    <xf numFmtId="0" fontId="51" fillId="0" borderId="24" xfId="0" applyFont="1" applyBorder="1" applyAlignment="1">
      <alignment/>
    </xf>
    <xf numFmtId="0" fontId="51" fillId="0" borderId="50" xfId="0" applyFont="1" applyBorder="1" applyAlignment="1">
      <alignment/>
    </xf>
    <xf numFmtId="0" fontId="51" fillId="0" borderId="25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right"/>
    </xf>
    <xf numFmtId="0" fontId="51" fillId="0" borderId="25" xfId="0" applyFont="1" applyBorder="1" applyAlignment="1">
      <alignment/>
    </xf>
    <xf numFmtId="0" fontId="51" fillId="0" borderId="83" xfId="0" applyFont="1" applyBorder="1" applyAlignment="1">
      <alignment/>
    </xf>
    <xf numFmtId="0" fontId="50" fillId="0" borderId="22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right"/>
    </xf>
    <xf numFmtId="49" fontId="51" fillId="0" borderId="23" xfId="0" applyNumberFormat="1" applyFont="1" applyBorder="1" applyAlignment="1">
      <alignment horizontal="left" vertical="center" wrapText="1"/>
    </xf>
    <xf numFmtId="49" fontId="51" fillId="0" borderId="24" xfId="0" applyNumberFormat="1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0" fillId="0" borderId="22" xfId="0" applyBorder="1" applyAlignment="1">
      <alignment/>
    </xf>
    <xf numFmtId="0" fontId="48" fillId="0" borderId="28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49" fillId="0" borderId="48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49" fillId="0" borderId="50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49" fillId="0" borderId="83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4" xfId="0" applyFont="1" applyBorder="1" applyAlignment="1">
      <alignment horizontal="right" vertical="center"/>
    </xf>
    <xf numFmtId="0" fontId="49" fillId="0" borderId="24" xfId="0" applyFont="1" applyBorder="1" applyAlignment="1">
      <alignment vertical="center"/>
    </xf>
    <xf numFmtId="0" fontId="49" fillId="0" borderId="50" xfId="0" applyFont="1" applyBorder="1" applyAlignment="1">
      <alignment vertical="center"/>
    </xf>
    <xf numFmtId="49" fontId="52" fillId="0" borderId="24" xfId="0" applyNumberFormat="1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48" fillId="0" borderId="22" xfId="0" applyFont="1" applyBorder="1" applyAlignment="1">
      <alignment vertical="center"/>
    </xf>
    <xf numFmtId="0" fontId="0" fillId="0" borderId="53" xfId="0" applyFont="1" applyBorder="1" applyAlignment="1">
      <alignment horizontal="right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8" fillId="0" borderId="26" xfId="0" applyFont="1" applyBorder="1" applyAlignment="1">
      <alignment horizontal="center"/>
    </xf>
    <xf numFmtId="0" fontId="51" fillId="0" borderId="40" xfId="0" applyFont="1" applyBorder="1" applyAlignment="1">
      <alignment/>
    </xf>
    <xf numFmtId="0" fontId="51" fillId="0" borderId="41" xfId="0" applyFont="1" applyBorder="1" applyAlignment="1">
      <alignment/>
    </xf>
    <xf numFmtId="0" fontId="50" fillId="0" borderId="26" xfId="0" applyFont="1" applyBorder="1" applyAlignment="1">
      <alignment/>
    </xf>
    <xf numFmtId="49" fontId="51" fillId="0" borderId="37" xfId="0" applyNumberFormat="1" applyFont="1" applyBorder="1" applyAlignment="1">
      <alignment/>
    </xf>
    <xf numFmtId="49" fontId="51" fillId="0" borderId="41" xfId="0" applyNumberFormat="1" applyFont="1" applyBorder="1" applyAlignment="1">
      <alignment/>
    </xf>
    <xf numFmtId="0" fontId="51" fillId="0" borderId="37" xfId="0" applyFont="1" applyBorder="1" applyAlignment="1">
      <alignment/>
    </xf>
    <xf numFmtId="0" fontId="49" fillId="0" borderId="52" xfId="0" applyFont="1" applyBorder="1" applyAlignment="1">
      <alignment/>
    </xf>
    <xf numFmtId="0" fontId="50" fillId="0" borderId="54" xfId="0" applyFont="1" applyBorder="1" applyAlignment="1">
      <alignment/>
    </xf>
    <xf numFmtId="0" fontId="14" fillId="0" borderId="0" xfId="142" applyAlignment="1">
      <alignment vertical="center"/>
      <protection/>
    </xf>
    <xf numFmtId="0" fontId="14" fillId="0" borderId="0" xfId="142" applyAlignment="1">
      <alignment vertical="top"/>
      <protection/>
    </xf>
    <xf numFmtId="0" fontId="55" fillId="0" borderId="0" xfId="142" applyFont="1" applyAlignment="1">
      <alignment vertical="center"/>
      <protection/>
    </xf>
    <xf numFmtId="3" fontId="14" fillId="0" borderId="0" xfId="142" applyNumberFormat="1" applyAlignment="1">
      <alignment vertical="center"/>
      <protection/>
    </xf>
    <xf numFmtId="0" fontId="35" fillId="0" borderId="0" xfId="0" applyFont="1" applyAlignment="1">
      <alignment/>
    </xf>
    <xf numFmtId="0" fontId="0" fillId="0" borderId="33" xfId="0" applyBorder="1" applyAlignment="1">
      <alignment/>
    </xf>
    <xf numFmtId="0" fontId="35" fillId="0" borderId="0" xfId="146" applyFont="1" applyBorder="1" applyAlignment="1">
      <alignment/>
      <protection/>
    </xf>
    <xf numFmtId="0" fontId="49" fillId="0" borderId="79" xfId="0" applyFont="1" applyBorder="1" applyAlignment="1">
      <alignment/>
    </xf>
    <xf numFmtId="0" fontId="48" fillId="0" borderId="80" xfId="0" applyFont="1" applyBorder="1" applyAlignment="1">
      <alignment/>
    </xf>
    <xf numFmtId="0" fontId="48" fillId="0" borderId="76" xfId="0" applyFont="1" applyBorder="1" applyAlignment="1">
      <alignment/>
    </xf>
    <xf numFmtId="0" fontId="48" fillId="0" borderId="84" xfId="0" applyFont="1" applyBorder="1" applyAlignment="1">
      <alignment/>
    </xf>
    <xf numFmtId="0" fontId="49" fillId="0" borderId="60" xfId="0" applyFont="1" applyBorder="1" applyAlignment="1">
      <alignment/>
    </xf>
    <xf numFmtId="0" fontId="49" fillId="0" borderId="85" xfId="0" applyFont="1" applyBorder="1" applyAlignment="1">
      <alignment/>
    </xf>
    <xf numFmtId="0" fontId="49" fillId="0" borderId="86" xfId="0" applyFont="1" applyBorder="1" applyAlignment="1">
      <alignment/>
    </xf>
    <xf numFmtId="0" fontId="49" fillId="0" borderId="81" xfId="0" applyFont="1" applyBorder="1" applyAlignment="1">
      <alignment/>
    </xf>
    <xf numFmtId="0" fontId="49" fillId="0" borderId="87" xfId="0" applyFont="1" applyBorder="1" applyAlignment="1">
      <alignment/>
    </xf>
    <xf numFmtId="0" fontId="49" fillId="0" borderId="88" xfId="0" applyFont="1" applyBorder="1" applyAlignment="1">
      <alignment/>
    </xf>
    <xf numFmtId="0" fontId="49" fillId="0" borderId="63" xfId="0" applyFont="1" applyBorder="1" applyAlignment="1">
      <alignment/>
    </xf>
    <xf numFmtId="0" fontId="49" fillId="0" borderId="89" xfId="0" applyFont="1" applyBorder="1" applyAlignment="1">
      <alignment/>
    </xf>
    <xf numFmtId="0" fontId="16" fillId="0" borderId="0" xfId="147">
      <alignment/>
      <protection/>
    </xf>
    <xf numFmtId="0" fontId="49" fillId="0" borderId="0" xfId="147" applyFont="1">
      <alignment/>
      <protection/>
    </xf>
    <xf numFmtId="0" fontId="49" fillId="0" borderId="0" xfId="147" applyFont="1" applyAlignment="1">
      <alignment horizontal="right"/>
      <protection/>
    </xf>
    <xf numFmtId="0" fontId="60" fillId="0" borderId="0" xfId="147" applyFont="1">
      <alignment/>
      <protection/>
    </xf>
    <xf numFmtId="0" fontId="63" fillId="0" borderId="0" xfId="147" applyFont="1">
      <alignment/>
      <protection/>
    </xf>
    <xf numFmtId="0" fontId="16" fillId="0" borderId="0" xfId="147" applyAlignment="1">
      <alignment horizontal="right"/>
      <protection/>
    </xf>
    <xf numFmtId="0" fontId="16" fillId="0" borderId="0" xfId="147" applyBorder="1">
      <alignment/>
      <protection/>
    </xf>
    <xf numFmtId="0" fontId="50" fillId="0" borderId="30" xfId="147" applyFont="1" applyBorder="1" applyAlignment="1">
      <alignment horizontal="center"/>
      <protection/>
    </xf>
    <xf numFmtId="0" fontId="50" fillId="0" borderId="66" xfId="147" applyFont="1" applyBorder="1" applyAlignment="1">
      <alignment horizontal="center"/>
      <protection/>
    </xf>
    <xf numFmtId="0" fontId="64" fillId="0" borderId="0" xfId="147" applyFont="1" applyBorder="1" applyAlignment="1">
      <alignment horizontal="center"/>
      <protection/>
    </xf>
    <xf numFmtId="0" fontId="64" fillId="0" borderId="0" xfId="147" applyFont="1" applyFill="1" applyBorder="1" applyAlignment="1">
      <alignment horizontal="center"/>
      <protection/>
    </xf>
    <xf numFmtId="0" fontId="50" fillId="0" borderId="53" xfId="147" applyFont="1" applyBorder="1" applyAlignment="1">
      <alignment horizontal="center"/>
      <protection/>
    </xf>
    <xf numFmtId="0" fontId="50" fillId="0" borderId="0" xfId="147" applyFont="1" applyBorder="1" applyAlignment="1">
      <alignment horizontal="center"/>
      <protection/>
    </xf>
    <xf numFmtId="0" fontId="51" fillId="0" borderId="30" xfId="147" applyFont="1" applyBorder="1">
      <alignment/>
      <protection/>
    </xf>
    <xf numFmtId="0" fontId="51" fillId="0" borderId="0" xfId="147" applyFont="1" applyBorder="1">
      <alignment/>
      <protection/>
    </xf>
    <xf numFmtId="0" fontId="51" fillId="0" borderId="51" xfId="147" applyFont="1" applyBorder="1">
      <alignment/>
      <protection/>
    </xf>
    <xf numFmtId="0" fontId="41" fillId="0" borderId="0" xfId="147" applyFont="1" applyBorder="1">
      <alignment/>
      <protection/>
    </xf>
    <xf numFmtId="0" fontId="51" fillId="0" borderId="52" xfId="147" applyFont="1" applyBorder="1" applyAlignment="1">
      <alignment horizontal="center"/>
      <protection/>
    </xf>
    <xf numFmtId="174" fontId="51" fillId="0" borderId="0" xfId="147" applyNumberFormat="1" applyFont="1" applyBorder="1" applyAlignment="1">
      <alignment horizontal="center"/>
      <protection/>
    </xf>
    <xf numFmtId="174" fontId="51" fillId="0" borderId="51" xfId="147" applyNumberFormat="1" applyFont="1" applyBorder="1" applyAlignment="1">
      <alignment horizontal="center"/>
      <protection/>
    </xf>
    <xf numFmtId="0" fontId="41" fillId="0" borderId="0" xfId="147" applyFont="1" applyBorder="1" applyAlignment="1">
      <alignment horizontal="center"/>
      <protection/>
    </xf>
    <xf numFmtId="0" fontId="51" fillId="0" borderId="52" xfId="147" applyFont="1" applyBorder="1">
      <alignment/>
      <protection/>
    </xf>
    <xf numFmtId="0" fontId="51" fillId="0" borderId="53" xfId="147" applyFont="1" applyBorder="1">
      <alignment/>
      <protection/>
    </xf>
    <xf numFmtId="0" fontId="51" fillId="0" borderId="55" xfId="147" applyFont="1" applyBorder="1">
      <alignment/>
      <protection/>
    </xf>
    <xf numFmtId="0" fontId="51" fillId="0" borderId="56" xfId="147" applyFont="1" applyBorder="1">
      <alignment/>
      <protection/>
    </xf>
    <xf numFmtId="0" fontId="16" fillId="0" borderId="0" xfId="147" applyAlignment="1">
      <alignment horizontal="center"/>
      <protection/>
    </xf>
    <xf numFmtId="0" fontId="49" fillId="0" borderId="33" xfId="147" applyFont="1" applyBorder="1" applyAlignment="1">
      <alignment horizontal="center"/>
      <protection/>
    </xf>
    <xf numFmtId="0" fontId="49" fillId="0" borderId="57" xfId="147" applyFont="1" applyBorder="1" applyAlignment="1">
      <alignment horizontal="left"/>
      <protection/>
    </xf>
    <xf numFmtId="177" fontId="49" fillId="0" borderId="58" xfId="147" applyNumberFormat="1" applyFont="1" applyBorder="1" applyAlignment="1">
      <alignment horizontal="center"/>
      <protection/>
    </xf>
    <xf numFmtId="177" fontId="49" fillId="0" borderId="35" xfId="147" applyNumberFormat="1" applyFont="1" applyBorder="1" applyAlignment="1">
      <alignment horizontal="center"/>
      <protection/>
    </xf>
    <xf numFmtId="0" fontId="49" fillId="0" borderId="24" xfId="147" applyFont="1" applyBorder="1" applyAlignment="1">
      <alignment horizontal="center"/>
      <protection/>
    </xf>
    <xf numFmtId="0" fontId="49" fillId="0" borderId="77" xfId="147" applyFont="1" applyBorder="1" applyAlignment="1">
      <alignment horizontal="left"/>
      <protection/>
    </xf>
    <xf numFmtId="177" fontId="49" fillId="0" borderId="81" xfId="147" applyNumberFormat="1" applyFont="1" applyBorder="1" applyAlignment="1">
      <alignment horizontal="center"/>
      <protection/>
    </xf>
    <xf numFmtId="177" fontId="49" fillId="0" borderId="39" xfId="147" applyNumberFormat="1" applyFont="1" applyBorder="1" applyAlignment="1">
      <alignment horizontal="center"/>
      <protection/>
    </xf>
    <xf numFmtId="0" fontId="49" fillId="0" borderId="77" xfId="147" applyFont="1" applyFill="1" applyBorder="1" applyAlignment="1">
      <alignment horizontal="left"/>
      <protection/>
    </xf>
    <xf numFmtId="0" fontId="16" fillId="0" borderId="0" xfId="147" applyBorder="1" applyAlignment="1">
      <alignment horizontal="center"/>
      <protection/>
    </xf>
    <xf numFmtId="0" fontId="49" fillId="0" borderId="44" xfId="147" applyFont="1" applyBorder="1" applyAlignment="1">
      <alignment horizontal="center"/>
      <protection/>
    </xf>
    <xf numFmtId="0" fontId="49" fillId="0" borderId="62" xfId="147" applyFont="1" applyBorder="1" applyAlignment="1">
      <alignment horizontal="left"/>
      <protection/>
    </xf>
    <xf numFmtId="177" fontId="49" fillId="0" borderId="63" xfId="147" applyNumberFormat="1" applyFont="1" applyBorder="1" applyAlignment="1">
      <alignment horizontal="center"/>
      <protection/>
    </xf>
    <xf numFmtId="177" fontId="49" fillId="0" borderId="64" xfId="147" applyNumberFormat="1" applyFont="1" applyBorder="1" applyAlignment="1">
      <alignment horizontal="center"/>
      <protection/>
    </xf>
    <xf numFmtId="0" fontId="16" fillId="0" borderId="0" xfId="152">
      <alignment/>
      <protection/>
    </xf>
    <xf numFmtId="0" fontId="16" fillId="0" borderId="0" xfId="152" applyAlignment="1">
      <alignment/>
      <protection/>
    </xf>
    <xf numFmtId="0" fontId="65" fillId="0" borderId="0" xfId="152" applyFont="1" applyAlignment="1">
      <alignment horizontal="right"/>
      <protection/>
    </xf>
    <xf numFmtId="0" fontId="0" fillId="0" borderId="0" xfId="0" applyAlignment="1">
      <alignment/>
    </xf>
    <xf numFmtId="0" fontId="66" fillId="0" borderId="0" xfId="152" applyFont="1" applyAlignment="1">
      <alignment horizontal="center" wrapText="1"/>
      <protection/>
    </xf>
    <xf numFmtId="0" fontId="35" fillId="0" borderId="27" xfId="152" applyFont="1" applyBorder="1" applyAlignment="1">
      <alignment vertical="center" wrapText="1"/>
      <protection/>
    </xf>
    <xf numFmtId="0" fontId="35" fillId="0" borderId="22" xfId="152" applyFont="1" applyBorder="1" applyAlignment="1">
      <alignment horizontal="center" vertical="center" wrapText="1"/>
      <protection/>
    </xf>
    <xf numFmtId="0" fontId="35" fillId="0" borderId="78" xfId="152" applyFont="1" applyBorder="1" applyAlignment="1">
      <alignment horizontal="center" wrapText="1"/>
      <protection/>
    </xf>
    <xf numFmtId="0" fontId="35" fillId="0" borderId="47" xfId="152" applyFont="1" applyBorder="1" applyAlignment="1">
      <alignment horizontal="center" vertical="center" wrapText="1"/>
      <protection/>
    </xf>
    <xf numFmtId="0" fontId="35" fillId="0" borderId="22" xfId="152" applyFont="1" applyBorder="1" applyAlignment="1">
      <alignment horizontal="center"/>
      <protection/>
    </xf>
    <xf numFmtId="0" fontId="35" fillId="0" borderId="27" xfId="152" applyFont="1" applyBorder="1" applyAlignment="1">
      <alignment horizontal="center"/>
      <protection/>
    </xf>
    <xf numFmtId="0" fontId="35" fillId="0" borderId="78" xfId="152" applyFont="1" applyBorder="1" applyAlignment="1">
      <alignment horizontal="center"/>
      <protection/>
    </xf>
    <xf numFmtId="0" fontId="35" fillId="0" borderId="47" xfId="152" applyFont="1" applyBorder="1" applyAlignment="1">
      <alignment horizontal="center"/>
      <protection/>
    </xf>
    <xf numFmtId="0" fontId="67" fillId="0" borderId="0" xfId="152" applyFont="1">
      <alignment/>
      <protection/>
    </xf>
    <xf numFmtId="0" fontId="35" fillId="0" borderId="24" xfId="152" applyFont="1" applyBorder="1" applyAlignment="1">
      <alignment horizontal="center"/>
      <protection/>
    </xf>
    <xf numFmtId="0" fontId="35" fillId="0" borderId="24" xfId="152" applyFont="1" applyBorder="1" applyAlignment="1">
      <alignment horizontal="right"/>
      <protection/>
    </xf>
    <xf numFmtId="0" fontId="35" fillId="0" borderId="38" xfId="152" applyFont="1" applyBorder="1" applyAlignment="1">
      <alignment horizontal="right"/>
      <protection/>
    </xf>
    <xf numFmtId="1" fontId="35" fillId="0" borderId="24" xfId="152" applyNumberFormat="1" applyFont="1" applyBorder="1" applyAlignment="1">
      <alignment horizontal="right"/>
      <protection/>
    </xf>
    <xf numFmtId="0" fontId="35" fillId="0" borderId="37" xfId="152" applyFont="1" applyBorder="1" applyAlignment="1">
      <alignment/>
      <protection/>
    </xf>
    <xf numFmtId="0" fontId="35" fillId="0" borderId="38" xfId="152" applyFont="1" applyBorder="1" applyAlignment="1">
      <alignment/>
      <protection/>
    </xf>
    <xf numFmtId="0" fontId="35" fillId="0" borderId="50" xfId="152" applyFont="1" applyBorder="1" applyAlignment="1">
      <alignment/>
      <protection/>
    </xf>
    <xf numFmtId="0" fontId="35" fillId="0" borderId="41" xfId="152" applyFont="1" applyBorder="1" applyAlignment="1">
      <alignment/>
      <protection/>
    </xf>
    <xf numFmtId="0" fontId="35" fillId="0" borderId="42" xfId="152" applyFont="1" applyBorder="1" applyAlignment="1">
      <alignment/>
      <protection/>
    </xf>
    <xf numFmtId="0" fontId="35" fillId="0" borderId="83" xfId="152" applyFont="1" applyBorder="1" applyAlignment="1">
      <alignment/>
      <protection/>
    </xf>
    <xf numFmtId="0" fontId="35" fillId="0" borderId="25" xfId="152" applyFont="1" applyBorder="1" applyAlignment="1">
      <alignment horizontal="center"/>
      <protection/>
    </xf>
    <xf numFmtId="0" fontId="35" fillId="0" borderId="25" xfId="152" applyFont="1" applyBorder="1" applyAlignment="1">
      <alignment horizontal="right"/>
      <protection/>
    </xf>
    <xf numFmtId="0" fontId="35" fillId="0" borderId="42" xfId="152" applyFont="1" applyBorder="1" applyAlignment="1">
      <alignment horizontal="right"/>
      <protection/>
    </xf>
    <xf numFmtId="1" fontId="35" fillId="0" borderId="25" xfId="152" applyNumberFormat="1" applyFont="1" applyBorder="1" applyAlignment="1">
      <alignment horizontal="right"/>
      <protection/>
    </xf>
    <xf numFmtId="0" fontId="68" fillId="0" borderId="26" xfId="152" applyFont="1" applyFill="1" applyBorder="1" applyAlignment="1">
      <alignment/>
      <protection/>
    </xf>
    <xf numFmtId="0" fontId="68" fillId="0" borderId="27" xfId="152" applyFont="1" applyFill="1" applyBorder="1" applyAlignment="1">
      <alignment/>
      <protection/>
    </xf>
    <xf numFmtId="0" fontId="68" fillId="0" borderId="28" xfId="152" applyFont="1" applyFill="1" applyBorder="1" applyAlignment="1">
      <alignment/>
      <protection/>
    </xf>
    <xf numFmtId="0" fontId="69" fillId="0" borderId="22" xfId="152" applyFont="1" applyFill="1" applyBorder="1" applyAlignment="1">
      <alignment horizontal="center"/>
      <protection/>
    </xf>
    <xf numFmtId="0" fontId="68" fillId="0" borderId="22" xfId="152" applyFont="1" applyFill="1" applyBorder="1" applyAlignment="1">
      <alignment horizontal="right"/>
      <protection/>
    </xf>
    <xf numFmtId="0" fontId="68" fillId="0" borderId="27" xfId="152" applyFont="1" applyFill="1" applyBorder="1" applyAlignment="1">
      <alignment horizontal="right"/>
      <protection/>
    </xf>
    <xf numFmtId="1" fontId="68" fillId="0" borderId="22" xfId="152" applyNumberFormat="1" applyFont="1" applyFill="1" applyBorder="1" applyAlignment="1">
      <alignment horizontal="right"/>
      <protection/>
    </xf>
    <xf numFmtId="0" fontId="35" fillId="0" borderId="40" xfId="152" applyFont="1" applyBorder="1" applyAlignment="1">
      <alignment/>
      <protection/>
    </xf>
    <xf numFmtId="0" fontId="35" fillId="0" borderId="49" xfId="152" applyFont="1" applyBorder="1" applyAlignment="1">
      <alignment/>
      <protection/>
    </xf>
    <xf numFmtId="0" fontId="35" fillId="0" borderId="48" xfId="152" applyFont="1" applyBorder="1" applyAlignment="1">
      <alignment/>
      <protection/>
    </xf>
    <xf numFmtId="0" fontId="35" fillId="0" borderId="23" xfId="152" applyFont="1" applyBorder="1" applyAlignment="1">
      <alignment horizontal="center"/>
      <protection/>
    </xf>
    <xf numFmtId="0" fontId="35" fillId="0" borderId="23" xfId="152" applyFont="1" applyBorder="1" applyAlignment="1">
      <alignment horizontal="right"/>
      <protection/>
    </xf>
    <xf numFmtId="0" fontId="35" fillId="0" borderId="59" xfId="152" applyFont="1" applyBorder="1" applyAlignment="1">
      <alignment horizontal="right"/>
      <protection/>
    </xf>
    <xf numFmtId="1" fontId="35" fillId="0" borderId="85" xfId="152" applyNumberFormat="1" applyFont="1" applyBorder="1" applyAlignment="1">
      <alignment horizontal="right"/>
      <protection/>
    </xf>
    <xf numFmtId="1" fontId="35" fillId="0" borderId="23" xfId="152" applyNumberFormat="1" applyFont="1" applyBorder="1" applyAlignment="1">
      <alignment horizontal="right"/>
      <protection/>
    </xf>
    <xf numFmtId="0" fontId="35" fillId="0" borderId="77" xfId="152" applyFont="1" applyBorder="1" applyAlignment="1">
      <alignment horizontal="right"/>
      <protection/>
    </xf>
    <xf numFmtId="1" fontId="35" fillId="0" borderId="87" xfId="152" applyNumberFormat="1" applyFont="1" applyBorder="1" applyAlignment="1">
      <alignment horizontal="right"/>
      <protection/>
    </xf>
    <xf numFmtId="0" fontId="35" fillId="0" borderId="45" xfId="152" applyFont="1" applyBorder="1" applyAlignment="1">
      <alignment horizontal="right"/>
      <protection/>
    </xf>
    <xf numFmtId="1" fontId="35" fillId="0" borderId="90" xfId="152" applyNumberFormat="1" applyFont="1" applyBorder="1" applyAlignment="1">
      <alignment horizontal="right"/>
      <protection/>
    </xf>
    <xf numFmtId="0" fontId="53" fillId="0" borderId="26" xfId="152" applyFont="1" applyFill="1" applyBorder="1" applyAlignment="1">
      <alignment/>
      <protection/>
    </xf>
    <xf numFmtId="0" fontId="53" fillId="0" borderId="27" xfId="152" applyFont="1" applyFill="1" applyBorder="1" applyAlignment="1">
      <alignment/>
      <protection/>
    </xf>
    <xf numFmtId="0" fontId="53" fillId="0" borderId="28" xfId="152" applyFont="1" applyFill="1" applyBorder="1" applyAlignment="1">
      <alignment/>
      <protection/>
    </xf>
    <xf numFmtId="0" fontId="35" fillId="0" borderId="22" xfId="152" applyFont="1" applyFill="1" applyBorder="1" applyAlignment="1">
      <alignment horizontal="center"/>
      <protection/>
    </xf>
    <xf numFmtId="0" fontId="68" fillId="0" borderId="78" xfId="152" applyFont="1" applyFill="1" applyBorder="1" applyAlignment="1">
      <alignment horizontal="right"/>
      <protection/>
    </xf>
    <xf numFmtId="1" fontId="68" fillId="0" borderId="76" xfId="152" applyNumberFormat="1" applyFont="1" applyFill="1" applyBorder="1" applyAlignment="1">
      <alignment horizontal="right"/>
      <protection/>
    </xf>
    <xf numFmtId="0" fontId="35" fillId="0" borderId="32" xfId="152" applyFont="1" applyFill="1" applyBorder="1" applyAlignment="1">
      <alignment horizontal="center"/>
      <protection/>
    </xf>
    <xf numFmtId="0" fontId="35" fillId="0" borderId="33" xfId="152" applyFont="1" applyBorder="1" applyAlignment="1">
      <alignment horizontal="right"/>
      <protection/>
    </xf>
    <xf numFmtId="0" fontId="35" fillId="0" borderId="37" xfId="152" applyFont="1" applyFill="1" applyBorder="1" applyAlignment="1">
      <alignment horizontal="center"/>
      <protection/>
    </xf>
    <xf numFmtId="0" fontId="35" fillId="0" borderId="37" xfId="152" applyFont="1" applyBorder="1" applyAlignment="1">
      <alignment horizontal="center"/>
      <protection/>
    </xf>
    <xf numFmtId="0" fontId="35" fillId="0" borderId="41" xfId="152" applyFont="1" applyBorder="1" applyAlignment="1">
      <alignment horizontal="center"/>
      <protection/>
    </xf>
    <xf numFmtId="0" fontId="35" fillId="0" borderId="26" xfId="152" applyFont="1" applyFill="1" applyBorder="1" applyAlignment="1">
      <alignment horizontal="center"/>
      <protection/>
    </xf>
    <xf numFmtId="0" fontId="53" fillId="0" borderId="22" xfId="152" applyFont="1" applyFill="1" applyBorder="1" applyAlignment="1">
      <alignment horizontal="right"/>
      <protection/>
    </xf>
    <xf numFmtId="0" fontId="53" fillId="0" borderId="27" xfId="152" applyFont="1" applyFill="1" applyBorder="1" applyAlignment="1">
      <alignment horizontal="right"/>
      <protection/>
    </xf>
    <xf numFmtId="0" fontId="35" fillId="0" borderId="26" xfId="152" applyFont="1" applyBorder="1" applyAlignment="1">
      <alignment/>
      <protection/>
    </xf>
    <xf numFmtId="0" fontId="35" fillId="0" borderId="27" xfId="152" applyFont="1" applyBorder="1" applyAlignment="1">
      <alignment/>
      <protection/>
    </xf>
    <xf numFmtId="0" fontId="35" fillId="0" borderId="28" xfId="152" applyFont="1" applyBorder="1" applyAlignment="1">
      <alignment/>
      <protection/>
    </xf>
    <xf numFmtId="0" fontId="35" fillId="0" borderId="22" xfId="152" applyFont="1" applyBorder="1" applyAlignment="1">
      <alignment horizontal="right"/>
      <protection/>
    </xf>
    <xf numFmtId="0" fontId="35" fillId="0" borderId="27" xfId="152" applyFont="1" applyBorder="1" applyAlignment="1">
      <alignment horizontal="right"/>
      <protection/>
    </xf>
    <xf numFmtId="0" fontId="35" fillId="0" borderId="49" xfId="152" applyFont="1" applyFill="1" applyBorder="1" applyAlignment="1">
      <alignment horizontal="center"/>
      <protection/>
    </xf>
    <xf numFmtId="0" fontId="35" fillId="0" borderId="85" xfId="152" applyFont="1" applyBorder="1" applyAlignment="1">
      <alignment horizontal="right"/>
      <protection/>
    </xf>
    <xf numFmtId="0" fontId="35" fillId="0" borderId="38" xfId="152" applyFont="1" applyBorder="1" applyAlignment="1">
      <alignment horizontal="center"/>
      <protection/>
    </xf>
    <xf numFmtId="0" fontId="35" fillId="0" borderId="87" xfId="152" applyFont="1" applyBorder="1" applyAlignment="1">
      <alignment horizontal="right"/>
      <protection/>
    </xf>
    <xf numFmtId="0" fontId="35" fillId="0" borderId="38" xfId="152" applyFont="1" applyFill="1" applyBorder="1" applyAlignment="1">
      <alignment horizontal="center"/>
      <protection/>
    </xf>
    <xf numFmtId="0" fontId="35" fillId="0" borderId="0" xfId="152" applyFont="1" applyBorder="1" applyAlignment="1">
      <alignment horizontal="center"/>
      <protection/>
    </xf>
    <xf numFmtId="0" fontId="35" fillId="0" borderId="42" xfId="152" applyFont="1" applyFill="1" applyBorder="1" applyAlignment="1">
      <alignment horizontal="center"/>
      <protection/>
    </xf>
    <xf numFmtId="0" fontId="35" fillId="0" borderId="90" xfId="152" applyFont="1" applyBorder="1" applyAlignment="1">
      <alignment horizontal="right"/>
      <protection/>
    </xf>
    <xf numFmtId="0" fontId="35" fillId="0" borderId="27" xfId="152" applyFont="1" applyFill="1" applyBorder="1" applyAlignment="1">
      <alignment horizontal="center"/>
      <protection/>
    </xf>
    <xf numFmtId="0" fontId="53" fillId="0" borderId="78" xfId="152" applyFont="1" applyFill="1" applyBorder="1" applyAlignment="1">
      <alignment horizontal="right"/>
      <protection/>
    </xf>
    <xf numFmtId="0" fontId="53" fillId="0" borderId="76" xfId="152" applyFont="1" applyFill="1" applyBorder="1" applyAlignment="1">
      <alignment horizontal="right"/>
      <protection/>
    </xf>
    <xf numFmtId="0" fontId="35" fillId="0" borderId="28" xfId="152" applyFont="1" applyFill="1" applyBorder="1" applyAlignment="1">
      <alignment horizontal="center"/>
      <protection/>
    </xf>
    <xf numFmtId="0" fontId="53" fillId="0" borderId="34" xfId="152" applyFont="1" applyFill="1" applyBorder="1" applyAlignment="1">
      <alignment horizontal="right"/>
      <protection/>
    </xf>
    <xf numFmtId="0" fontId="53" fillId="0" borderId="26" xfId="152" applyFont="1" applyFill="1" applyBorder="1" applyAlignment="1">
      <alignment horizontal="right"/>
      <protection/>
    </xf>
    <xf numFmtId="0" fontId="53" fillId="0" borderId="54" xfId="152" applyFont="1" applyFill="1" applyBorder="1" applyAlignment="1">
      <alignment/>
      <protection/>
    </xf>
    <xf numFmtId="0" fontId="53" fillId="0" borderId="55" xfId="152" applyFont="1" applyFill="1" applyBorder="1" applyAlignment="1">
      <alignment/>
      <protection/>
    </xf>
    <xf numFmtId="0" fontId="53" fillId="0" borderId="56" xfId="152" applyFont="1" applyFill="1" applyBorder="1" applyAlignment="1">
      <alignment/>
      <protection/>
    </xf>
    <xf numFmtId="0" fontId="35" fillId="0" borderId="55" xfId="152" applyFont="1" applyFill="1" applyBorder="1" applyAlignment="1">
      <alignment horizontal="center"/>
      <protection/>
    </xf>
    <xf numFmtId="0" fontId="53" fillId="0" borderId="62" xfId="152" applyFont="1" applyFill="1" applyBorder="1" applyAlignment="1">
      <alignment horizontal="right"/>
      <protection/>
    </xf>
    <xf numFmtId="0" fontId="53" fillId="0" borderId="73" xfId="152" applyFont="1" applyFill="1" applyBorder="1" applyAlignment="1">
      <alignment horizontal="right"/>
      <protection/>
    </xf>
    <xf numFmtId="0" fontId="53" fillId="0" borderId="53" xfId="152" applyFont="1" applyFill="1" applyBorder="1" applyAlignment="1">
      <alignment horizontal="right"/>
      <protection/>
    </xf>
    <xf numFmtId="0" fontId="16" fillId="0" borderId="0" xfId="152" applyBorder="1">
      <alignment/>
      <protection/>
    </xf>
    <xf numFmtId="0" fontId="2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3" fillId="0" borderId="79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0" fontId="23" fillId="0" borderId="80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50" fillId="0" borderId="33" xfId="0" applyFont="1" applyBorder="1" applyAlignment="1">
      <alignment/>
    </xf>
    <xf numFmtId="0" fontId="23" fillId="0" borderId="91" xfId="0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92" xfId="0" applyBorder="1" applyAlignment="1">
      <alignment/>
    </xf>
    <xf numFmtId="49" fontId="51" fillId="0" borderId="24" xfId="0" applyNumberFormat="1" applyFont="1" applyBorder="1" applyAlignment="1">
      <alignment/>
    </xf>
    <xf numFmtId="1" fontId="51" fillId="0" borderId="86" xfId="0" applyNumberFormat="1" applyFont="1" applyBorder="1" applyAlignment="1">
      <alignment horizontal="center"/>
    </xf>
    <xf numFmtId="1" fontId="51" fillId="0" borderId="77" xfId="0" applyNumberFormat="1" applyFont="1" applyBorder="1" applyAlignment="1">
      <alignment horizontal="center"/>
    </xf>
    <xf numFmtId="1" fontId="51" fillId="0" borderId="81" xfId="0" applyNumberFormat="1" applyFont="1" applyBorder="1" applyAlignment="1">
      <alignment horizontal="center"/>
    </xf>
    <xf numFmtId="1" fontId="51" fillId="0" borderId="87" xfId="0" applyNumberFormat="1" applyFont="1" applyBorder="1" applyAlignment="1">
      <alignment horizontal="center"/>
    </xf>
    <xf numFmtId="0" fontId="50" fillId="0" borderId="24" xfId="0" applyFont="1" applyBorder="1" applyAlignment="1">
      <alignment/>
    </xf>
    <xf numFmtId="1" fontId="50" fillId="0" borderId="86" xfId="0" applyNumberFormat="1" applyFont="1" applyBorder="1" applyAlignment="1">
      <alignment horizontal="center"/>
    </xf>
    <xf numFmtId="0" fontId="70" fillId="0" borderId="24" xfId="0" applyFont="1" applyBorder="1" applyAlignment="1">
      <alignment horizontal="left" vertical="center" wrapText="1"/>
    </xf>
    <xf numFmtId="0" fontId="70" fillId="0" borderId="37" xfId="0" applyFont="1" applyBorder="1" applyAlignment="1">
      <alignment horizontal="center" wrapText="1"/>
    </xf>
    <xf numFmtId="0" fontId="51" fillId="0" borderId="81" xfId="0" applyFont="1" applyBorder="1" applyAlignment="1">
      <alignment horizontal="center" wrapText="1"/>
    </xf>
    <xf numFmtId="0" fontId="0" fillId="0" borderId="77" xfId="0" applyBorder="1" applyAlignment="1">
      <alignment wrapText="1"/>
    </xf>
    <xf numFmtId="0" fontId="70" fillId="0" borderId="52" xfId="146" applyFont="1" applyBorder="1" applyAlignment="1">
      <alignment wrapText="1"/>
      <protection/>
    </xf>
    <xf numFmtId="0" fontId="70" fillId="0" borderId="71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51" fillId="0" borderId="44" xfId="0" applyFont="1" applyBorder="1" applyAlignment="1">
      <alignment/>
    </xf>
    <xf numFmtId="0" fontId="0" fillId="0" borderId="88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89" xfId="0" applyBorder="1" applyAlignment="1">
      <alignment/>
    </xf>
    <xf numFmtId="1" fontId="48" fillId="0" borderId="79" xfId="0" applyNumberFormat="1" applyFont="1" applyBorder="1" applyAlignment="1">
      <alignment/>
    </xf>
    <xf numFmtId="0" fontId="16" fillId="0" borderId="0" xfId="138">
      <alignment/>
      <protection/>
    </xf>
    <xf numFmtId="0" fontId="60" fillId="0" borderId="0" xfId="138" applyFont="1" applyAlignment="1">
      <alignment horizontal="right"/>
      <protection/>
    </xf>
    <xf numFmtId="0" fontId="60" fillId="0" borderId="0" xfId="138" applyFont="1">
      <alignment/>
      <protection/>
    </xf>
    <xf numFmtId="0" fontId="16" fillId="45" borderId="81" xfId="138" applyFont="1" applyFill="1" applyBorder="1" applyAlignment="1">
      <alignment horizontal="center"/>
      <protection/>
    </xf>
    <xf numFmtId="0" fontId="16" fillId="45" borderId="38" xfId="138" applyFont="1" applyFill="1" applyBorder="1" applyAlignment="1">
      <alignment horizontal="center" wrapText="1" shrinkToFit="1"/>
      <protection/>
    </xf>
    <xf numFmtId="0" fontId="16" fillId="45" borderId="38" xfId="138" applyFont="1" applyFill="1" applyBorder="1" applyAlignment="1">
      <alignment horizontal="center"/>
      <protection/>
    </xf>
    <xf numFmtId="0" fontId="60" fillId="0" borderId="93" xfId="138" applyFont="1" applyBorder="1">
      <alignment/>
      <protection/>
    </xf>
    <xf numFmtId="0" fontId="16" fillId="0" borderId="93" xfId="138" applyBorder="1">
      <alignment/>
      <protection/>
    </xf>
    <xf numFmtId="3" fontId="16" fillId="0" borderId="0" xfId="138" applyNumberFormat="1">
      <alignment/>
      <protection/>
    </xf>
    <xf numFmtId="3" fontId="71" fillId="0" borderId="46" xfId="138" applyNumberFormat="1" applyFont="1" applyBorder="1">
      <alignment/>
      <protection/>
    </xf>
    <xf numFmtId="3" fontId="60" fillId="0" borderId="93" xfId="138" applyNumberFormat="1" applyFont="1" applyBorder="1">
      <alignment/>
      <protection/>
    </xf>
    <xf numFmtId="0" fontId="16" fillId="0" borderId="0" xfId="138" applyFont="1" applyAlignment="1">
      <alignment horizontal="center"/>
      <protection/>
    </xf>
    <xf numFmtId="3" fontId="16" fillId="0" borderId="93" xfId="138" applyNumberFormat="1" applyBorder="1">
      <alignment/>
      <protection/>
    </xf>
    <xf numFmtId="0" fontId="16" fillId="0" borderId="93" xfId="138" applyFont="1" applyBorder="1">
      <alignment/>
      <protection/>
    </xf>
    <xf numFmtId="0" fontId="16" fillId="0" borderId="0" xfId="138" applyFont="1" applyBorder="1" applyAlignment="1">
      <alignment horizontal="center"/>
      <protection/>
    </xf>
    <xf numFmtId="176" fontId="16" fillId="0" borderId="0" xfId="138" applyNumberFormat="1" applyBorder="1">
      <alignment/>
      <protection/>
    </xf>
    <xf numFmtId="0" fontId="60" fillId="0" borderId="60" xfId="138" applyFont="1" applyBorder="1">
      <alignment/>
      <protection/>
    </xf>
    <xf numFmtId="0" fontId="16" fillId="0" borderId="49" xfId="138" applyFont="1" applyBorder="1" applyAlignment="1">
      <alignment horizontal="center"/>
      <protection/>
    </xf>
    <xf numFmtId="0" fontId="16" fillId="0" borderId="60" xfId="138" applyBorder="1">
      <alignment/>
      <protection/>
    </xf>
    <xf numFmtId="3" fontId="16" fillId="0" borderId="49" xfId="138" applyNumberFormat="1" applyBorder="1">
      <alignment/>
      <protection/>
    </xf>
    <xf numFmtId="3" fontId="60" fillId="0" borderId="60" xfId="138" applyNumberFormat="1" applyFont="1" applyBorder="1">
      <alignment/>
      <protection/>
    </xf>
    <xf numFmtId="0" fontId="60" fillId="0" borderId="0" xfId="138" applyFont="1" applyBorder="1">
      <alignment/>
      <protection/>
    </xf>
    <xf numFmtId="0" fontId="16" fillId="0" borderId="0" xfId="138" applyBorder="1">
      <alignment/>
      <protection/>
    </xf>
    <xf numFmtId="3" fontId="16" fillId="0" borderId="0" xfId="138" applyNumberFormat="1" applyBorder="1">
      <alignment/>
      <protection/>
    </xf>
    <xf numFmtId="3" fontId="60" fillId="0" borderId="0" xfId="138" applyNumberFormat="1" applyFont="1" applyBorder="1">
      <alignment/>
      <protection/>
    </xf>
    <xf numFmtId="0" fontId="0" fillId="45" borderId="39" xfId="0" applyFont="1" applyFill="1" applyBorder="1" applyAlignment="1">
      <alignment horizontal="center"/>
    </xf>
    <xf numFmtId="0" fontId="0" fillId="45" borderId="81" xfId="0" applyFont="1" applyFill="1" applyBorder="1" applyAlignment="1">
      <alignment horizontal="center"/>
    </xf>
    <xf numFmtId="0" fontId="60" fillId="0" borderId="94" xfId="0" applyFont="1" applyBorder="1" applyAlignment="1">
      <alignment/>
    </xf>
    <xf numFmtId="3" fontId="60" fillId="0" borderId="93" xfId="0" applyNumberFormat="1" applyFont="1" applyBorder="1" applyAlignment="1">
      <alignment/>
    </xf>
    <xf numFmtId="3" fontId="71" fillId="0" borderId="93" xfId="0" applyNumberFormat="1" applyFont="1" applyBorder="1" applyAlignment="1">
      <alignment/>
    </xf>
    <xf numFmtId="0" fontId="16" fillId="0" borderId="94" xfId="0" applyFont="1" applyBorder="1" applyAlignment="1">
      <alignment/>
    </xf>
    <xf numFmtId="3" fontId="16" fillId="0" borderId="93" xfId="0" applyNumberFormat="1" applyFont="1" applyBorder="1" applyAlignment="1">
      <alignment/>
    </xf>
    <xf numFmtId="0" fontId="60" fillId="0" borderId="93" xfId="0" applyFont="1" applyBorder="1" applyAlignment="1">
      <alignment/>
    </xf>
    <xf numFmtId="0" fontId="0" fillId="0" borderId="93" xfId="0" applyFont="1" applyBorder="1" applyAlignment="1">
      <alignment/>
    </xf>
    <xf numFmtId="0" fontId="0" fillId="0" borderId="93" xfId="0" applyFont="1" applyFill="1" applyBorder="1" applyAlignment="1">
      <alignment/>
    </xf>
    <xf numFmtId="0" fontId="60" fillId="0" borderId="36" xfId="0" applyFont="1" applyBorder="1" applyAlignment="1">
      <alignment/>
    </xf>
    <xf numFmtId="3" fontId="60" fillId="0" borderId="60" xfId="0" applyNumberFormat="1" applyFont="1" applyBorder="1" applyAlignment="1">
      <alignment/>
    </xf>
    <xf numFmtId="0" fontId="0" fillId="0" borderId="94" xfId="0" applyFont="1" applyBorder="1" applyAlignment="1">
      <alignment/>
    </xf>
    <xf numFmtId="3" fontId="0" fillId="0" borderId="93" xfId="0" applyNumberFormat="1" applyBorder="1" applyAlignment="1">
      <alignment/>
    </xf>
    <xf numFmtId="0" fontId="0" fillId="0" borderId="36" xfId="0" applyFont="1" applyBorder="1" applyAlignment="1">
      <alignment/>
    </xf>
    <xf numFmtId="3" fontId="0" fillId="0" borderId="60" xfId="0" applyNumberFormat="1" applyBorder="1" applyAlignment="1">
      <alignment/>
    </xf>
    <xf numFmtId="0" fontId="60" fillId="0" borderId="0" xfId="0" applyFont="1" applyBorder="1" applyAlignment="1">
      <alignment/>
    </xf>
    <xf numFmtId="3" fontId="60" fillId="0" borderId="0" xfId="0" applyNumberFormat="1" applyFont="1" applyAlignment="1">
      <alignment/>
    </xf>
    <xf numFmtId="0" fontId="60" fillId="0" borderId="0" xfId="0" applyFont="1" applyAlignment="1">
      <alignment/>
    </xf>
    <xf numFmtId="178" fontId="60" fillId="0" borderId="0" xfId="0" applyNumberFormat="1" applyFont="1" applyAlignment="1">
      <alignment horizontal="right"/>
    </xf>
    <xf numFmtId="0" fontId="16" fillId="45" borderId="46" xfId="138" applyFont="1" applyFill="1" applyBorder="1" applyAlignment="1">
      <alignment horizontal="center"/>
      <protection/>
    </xf>
    <xf numFmtId="0" fontId="16" fillId="45" borderId="42" xfId="138" applyFont="1" applyFill="1" applyBorder="1">
      <alignment/>
      <protection/>
    </xf>
    <xf numFmtId="0" fontId="16" fillId="45" borderId="46" xfId="138" applyFont="1" applyFill="1" applyBorder="1">
      <alignment/>
      <protection/>
    </xf>
    <xf numFmtId="0" fontId="16" fillId="45" borderId="42" xfId="138" applyFont="1" applyFill="1" applyBorder="1" applyAlignment="1">
      <alignment horizontal="center"/>
      <protection/>
    </xf>
    <xf numFmtId="0" fontId="16" fillId="45" borderId="46" xfId="138" applyFont="1" applyFill="1" applyBorder="1" applyAlignment="1">
      <alignment horizontal="right"/>
      <protection/>
    </xf>
    <xf numFmtId="0" fontId="16" fillId="45" borderId="60" xfId="138" applyFill="1" applyBorder="1" applyAlignment="1">
      <alignment horizontal="center"/>
      <protection/>
    </xf>
    <xf numFmtId="0" fontId="16" fillId="45" borderId="49" xfId="138" applyFont="1" applyFill="1" applyBorder="1">
      <alignment/>
      <protection/>
    </xf>
    <xf numFmtId="0" fontId="16" fillId="45" borderId="60" xfId="138" applyFill="1" applyBorder="1">
      <alignment/>
      <protection/>
    </xf>
    <xf numFmtId="0" fontId="16" fillId="45" borderId="49" xfId="138" applyFill="1" applyBorder="1" applyAlignment="1">
      <alignment horizontal="center"/>
      <protection/>
    </xf>
    <xf numFmtId="0" fontId="16" fillId="45" borderId="60" xfId="138" applyFill="1" applyBorder="1" applyAlignment="1">
      <alignment horizontal="right"/>
      <protection/>
    </xf>
    <xf numFmtId="0" fontId="16" fillId="45" borderId="93" xfId="138" applyFill="1" applyBorder="1">
      <alignment/>
      <protection/>
    </xf>
    <xf numFmtId="0" fontId="16" fillId="45" borderId="93" xfId="138" applyFill="1" applyBorder="1" applyAlignment="1">
      <alignment horizontal="center"/>
      <protection/>
    </xf>
    <xf numFmtId="3" fontId="16" fillId="0" borderId="0" xfId="138" applyNumberFormat="1" applyAlignment="1">
      <alignment/>
      <protection/>
    </xf>
    <xf numFmtId="0" fontId="16" fillId="0" borderId="49" xfId="138" applyBorder="1">
      <alignment/>
      <protection/>
    </xf>
    <xf numFmtId="0" fontId="16" fillId="0" borderId="0" xfId="138" applyFill="1" applyBorder="1">
      <alignment/>
      <protection/>
    </xf>
    <xf numFmtId="0" fontId="16" fillId="45" borderId="43" xfId="138" applyFont="1" applyFill="1" applyBorder="1" applyAlignment="1">
      <alignment horizontal="center"/>
      <protection/>
    </xf>
    <xf numFmtId="0" fontId="16" fillId="45" borderId="45" xfId="138" applyFont="1" applyFill="1" applyBorder="1" applyAlignment="1">
      <alignment horizontal="right"/>
      <protection/>
    </xf>
    <xf numFmtId="0" fontId="16" fillId="45" borderId="36" xfId="138" applyFill="1" applyBorder="1" applyAlignment="1">
      <alignment horizontal="center"/>
      <protection/>
    </xf>
    <xf numFmtId="0" fontId="16" fillId="45" borderId="59" xfId="138" applyFill="1" applyBorder="1" applyAlignment="1">
      <alignment horizontal="right"/>
      <protection/>
    </xf>
    <xf numFmtId="0" fontId="16" fillId="0" borderId="94" xfId="138" applyFont="1" applyBorder="1">
      <alignment/>
      <protection/>
    </xf>
    <xf numFmtId="0" fontId="16" fillId="0" borderId="94" xfId="138" applyBorder="1" applyAlignment="1">
      <alignment horizontal="center"/>
      <protection/>
    </xf>
    <xf numFmtId="3" fontId="16" fillId="0" borderId="94" xfId="138" applyNumberFormat="1" applyBorder="1">
      <alignment/>
      <protection/>
    </xf>
    <xf numFmtId="0" fontId="16" fillId="0" borderId="94" xfId="138" applyFont="1" applyFill="1" applyBorder="1">
      <alignment/>
      <protection/>
    </xf>
    <xf numFmtId="0" fontId="16" fillId="45" borderId="94" xfId="138" applyFill="1" applyBorder="1">
      <alignment/>
      <protection/>
    </xf>
    <xf numFmtId="3" fontId="16" fillId="0" borderId="60" xfId="138" applyNumberFormat="1" applyBorder="1">
      <alignment/>
      <protection/>
    </xf>
    <xf numFmtId="3" fontId="60" fillId="0" borderId="0" xfId="138" applyNumberFormat="1" applyFont="1">
      <alignment/>
      <protection/>
    </xf>
    <xf numFmtId="3" fontId="16" fillId="0" borderId="0" xfId="137" applyNumberFormat="1" applyFont="1" applyAlignment="1">
      <alignment vertical="center" wrapText="1"/>
      <protection/>
    </xf>
    <xf numFmtId="3" fontId="71" fillId="0" borderId="0" xfId="137" applyNumberFormat="1" applyFont="1" applyAlignment="1">
      <alignment horizontal="center" vertical="center" wrapText="1"/>
      <protection/>
    </xf>
    <xf numFmtId="3" fontId="35" fillId="0" borderId="0" xfId="137" applyNumberFormat="1" applyFont="1" applyFill="1" applyAlignment="1">
      <alignment vertical="center" wrapText="1"/>
      <protection/>
    </xf>
    <xf numFmtId="3" fontId="16" fillId="0" borderId="0" xfId="137" applyNumberFormat="1" applyFont="1" applyFill="1" applyAlignment="1">
      <alignment vertical="center" wrapText="1"/>
      <protection/>
    </xf>
    <xf numFmtId="3" fontId="42" fillId="0" borderId="0" xfId="137" applyNumberFormat="1" applyFont="1" applyFill="1" applyBorder="1" applyAlignment="1">
      <alignment horizontal="center" vertical="center" wrapText="1"/>
      <protection/>
    </xf>
    <xf numFmtId="3" fontId="44" fillId="0" borderId="0" xfId="137" applyNumberFormat="1" applyFont="1" applyFill="1" applyBorder="1" applyAlignment="1">
      <alignment vertical="center" wrapText="1"/>
      <protection/>
    </xf>
    <xf numFmtId="3" fontId="35" fillId="0" borderId="0" xfId="137" applyNumberFormat="1" applyFont="1" applyFill="1" applyBorder="1" applyAlignment="1">
      <alignment vertical="center" wrapText="1"/>
      <protection/>
    </xf>
    <xf numFmtId="3" fontId="35" fillId="0" borderId="0" xfId="137" applyNumberFormat="1" applyFont="1" applyBorder="1" applyAlignment="1">
      <alignment vertical="center" wrapText="1"/>
      <protection/>
    </xf>
    <xf numFmtId="3" fontId="72" fillId="0" borderId="0" xfId="137" applyNumberFormat="1" applyFont="1" applyBorder="1" applyAlignment="1">
      <alignment horizontal="center" vertical="center" wrapText="1"/>
      <protection/>
    </xf>
    <xf numFmtId="3" fontId="35" fillId="0" borderId="0" xfId="137" applyNumberFormat="1" applyFont="1" applyBorder="1" applyAlignment="1">
      <alignment horizontal="center" vertical="center" wrapText="1"/>
      <protection/>
    </xf>
    <xf numFmtId="3" fontId="35" fillId="0" borderId="0" xfId="137" applyNumberFormat="1" applyFont="1" applyAlignment="1">
      <alignment vertical="center" wrapText="1"/>
      <protection/>
    </xf>
    <xf numFmtId="0" fontId="48" fillId="0" borderId="28" xfId="0" applyFont="1" applyBorder="1" applyAlignment="1">
      <alignment vertical="center"/>
    </xf>
    <xf numFmtId="0" fontId="48" fillId="0" borderId="22" xfId="0" applyFont="1" applyBorder="1" applyAlignment="1">
      <alignment horizontal="center" wrapText="1"/>
    </xf>
    <xf numFmtId="0" fontId="48" fillId="0" borderId="22" xfId="0" applyFont="1" applyFill="1" applyBorder="1" applyAlignment="1">
      <alignment horizontal="center" wrapText="1"/>
    </xf>
    <xf numFmtId="0" fontId="0" fillId="0" borderId="30" xfId="0" applyBorder="1" applyAlignment="1">
      <alignment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0" xfId="136">
      <alignment/>
      <protection/>
    </xf>
    <xf numFmtId="0" fontId="0" fillId="0" borderId="0" xfId="136" applyFont="1" applyAlignment="1">
      <alignment/>
      <protection/>
    </xf>
    <xf numFmtId="0" fontId="38" fillId="0" borderId="0" xfId="136" applyFont="1" applyBorder="1" applyAlignment="1">
      <alignment horizontal="center" vertical="center"/>
      <protection/>
    </xf>
    <xf numFmtId="0" fontId="73" fillId="0" borderId="67" xfId="136" applyFont="1" applyBorder="1" applyAlignment="1">
      <alignment horizontal="center" vertical="center" wrapText="1"/>
      <protection/>
    </xf>
    <xf numFmtId="0" fontId="73" fillId="0" borderId="66" xfId="136" applyFont="1" applyBorder="1" applyAlignment="1">
      <alignment horizontal="center" vertical="center" wrapText="1"/>
      <protection/>
    </xf>
    <xf numFmtId="0" fontId="73" fillId="0" borderId="95" xfId="136" applyFont="1" applyBorder="1" applyAlignment="1">
      <alignment horizontal="center" vertical="center" wrapText="1"/>
      <protection/>
    </xf>
    <xf numFmtId="0" fontId="73" fillId="0" borderId="55" xfId="136" applyFont="1" applyBorder="1" applyAlignment="1">
      <alignment horizontal="center" vertical="center" wrapText="1"/>
      <protection/>
    </xf>
    <xf numFmtId="0" fontId="73" fillId="0" borderId="82" xfId="136" applyFont="1" applyBorder="1" applyAlignment="1">
      <alignment horizontal="center" vertical="center" wrapText="1"/>
      <protection/>
    </xf>
    <xf numFmtId="0" fontId="73" fillId="0" borderId="0" xfId="136" applyFont="1" applyBorder="1" applyAlignment="1">
      <alignment horizontal="center" vertical="center" wrapText="1"/>
      <protection/>
    </xf>
    <xf numFmtId="3" fontId="74" fillId="0" borderId="28" xfId="137" applyNumberFormat="1" applyFont="1" applyFill="1" applyBorder="1" applyAlignment="1">
      <alignment horizontal="center" vertical="center" wrapText="1"/>
      <protection/>
    </xf>
    <xf numFmtId="3" fontId="74" fillId="0" borderId="22" xfId="137" applyNumberFormat="1" applyFont="1" applyFill="1" applyBorder="1" applyAlignment="1">
      <alignment horizontal="center" vertical="center" wrapText="1"/>
      <protection/>
    </xf>
    <xf numFmtId="3" fontId="75" fillId="0" borderId="22" xfId="137" applyNumberFormat="1" applyFont="1" applyFill="1" applyBorder="1" applyAlignment="1">
      <alignment vertical="center" wrapText="1"/>
      <protection/>
    </xf>
    <xf numFmtId="3" fontId="75" fillId="0" borderId="0" xfId="137" applyNumberFormat="1" applyFont="1" applyFill="1" applyBorder="1" applyAlignment="1">
      <alignment vertical="center" wrapText="1"/>
      <protection/>
    </xf>
    <xf numFmtId="3" fontId="75" fillId="0" borderId="26" xfId="137" applyNumberFormat="1" applyFont="1" applyFill="1" applyBorder="1" applyAlignment="1">
      <alignment vertical="center" wrapText="1"/>
      <protection/>
    </xf>
    <xf numFmtId="3" fontId="76" fillId="0" borderId="22" xfId="137" applyNumberFormat="1" applyFont="1" applyFill="1" applyBorder="1" applyAlignment="1">
      <alignment vertical="center" wrapText="1"/>
      <protection/>
    </xf>
    <xf numFmtId="3" fontId="75" fillId="0" borderId="22" xfId="137" applyNumberFormat="1" applyFont="1" applyFill="1" applyBorder="1" applyAlignment="1">
      <alignment vertical="center"/>
      <protection/>
    </xf>
    <xf numFmtId="3" fontId="75" fillId="0" borderId="0" xfId="137" applyNumberFormat="1" applyFont="1" applyFill="1" applyBorder="1" applyAlignment="1">
      <alignment vertical="center"/>
      <protection/>
    </xf>
    <xf numFmtId="3" fontId="76" fillId="0" borderId="27" xfId="137" applyNumberFormat="1" applyFont="1" applyFill="1" applyBorder="1" applyAlignment="1">
      <alignment vertical="center" wrapText="1"/>
      <protection/>
    </xf>
    <xf numFmtId="3" fontId="72" fillId="0" borderId="40" xfId="137" applyNumberFormat="1" applyFont="1" applyFill="1" applyBorder="1" applyAlignment="1">
      <alignment vertical="center" wrapText="1"/>
      <protection/>
    </xf>
    <xf numFmtId="3" fontId="72" fillId="0" borderId="23" xfId="137" applyNumberFormat="1" applyFont="1" applyFill="1" applyBorder="1" applyAlignment="1">
      <alignment vertical="center" wrapText="1"/>
      <protection/>
    </xf>
    <xf numFmtId="3" fontId="72" fillId="0" borderId="24" xfId="137" applyNumberFormat="1" applyFont="1" applyFill="1" applyBorder="1" applyAlignment="1">
      <alignment vertical="center"/>
      <protection/>
    </xf>
    <xf numFmtId="3" fontId="72" fillId="0" borderId="23" xfId="137" applyNumberFormat="1" applyFont="1" applyFill="1" applyBorder="1" applyAlignment="1">
      <alignment vertical="center"/>
      <protection/>
    </xf>
    <xf numFmtId="3" fontId="72" fillId="0" borderId="0" xfId="137" applyNumberFormat="1" applyFont="1" applyFill="1" applyBorder="1" applyAlignment="1">
      <alignment vertical="center"/>
      <protection/>
    </xf>
    <xf numFmtId="3" fontId="77" fillId="0" borderId="49" xfId="137" applyNumberFormat="1" applyFont="1" applyFill="1" applyBorder="1" applyAlignment="1">
      <alignment vertical="center" wrapText="1"/>
      <protection/>
    </xf>
    <xf numFmtId="3" fontId="72" fillId="0" borderId="37" xfId="137" applyNumberFormat="1" applyFont="1" applyFill="1" applyBorder="1" applyAlignment="1">
      <alignment vertical="center" wrapText="1"/>
      <protection/>
    </xf>
    <xf numFmtId="3" fontId="72" fillId="0" borderId="24" xfId="137" applyNumberFormat="1" applyFont="1" applyFill="1" applyBorder="1" applyAlignment="1">
      <alignment vertical="center" wrapText="1"/>
      <protection/>
    </xf>
    <xf numFmtId="3" fontId="72" fillId="0" borderId="38" xfId="137" applyNumberFormat="1" applyFont="1" applyFill="1" applyBorder="1" applyAlignment="1">
      <alignment vertical="center" wrapText="1"/>
      <protection/>
    </xf>
    <xf numFmtId="3" fontId="72" fillId="0" borderId="41" xfId="137" applyNumberFormat="1" applyFont="1" applyFill="1" applyBorder="1" applyAlignment="1">
      <alignment vertical="center" wrapText="1"/>
      <protection/>
    </xf>
    <xf numFmtId="3" fontId="72" fillId="0" borderId="25" xfId="137" applyNumberFormat="1" applyFont="1" applyFill="1" applyBorder="1" applyAlignment="1">
      <alignment vertical="center" wrapText="1"/>
      <protection/>
    </xf>
    <xf numFmtId="3" fontId="72" fillId="0" borderId="24" xfId="137" applyNumberFormat="1" applyFont="1" applyFill="1" applyBorder="1">
      <alignment/>
      <protection/>
    </xf>
    <xf numFmtId="3" fontId="75" fillId="0" borderId="24" xfId="137" applyNumberFormat="1" applyFont="1" applyFill="1" applyBorder="1" applyAlignment="1">
      <alignment vertical="center" wrapText="1"/>
      <protection/>
    </xf>
    <xf numFmtId="3" fontId="75" fillId="0" borderId="38" xfId="137" applyNumberFormat="1" applyFont="1" applyFill="1" applyBorder="1" applyAlignment="1">
      <alignment vertical="center" wrapText="1"/>
      <protection/>
    </xf>
    <xf numFmtId="3" fontId="77" fillId="0" borderId="38" xfId="137" applyNumberFormat="1" applyFont="1" applyFill="1" applyBorder="1" applyAlignment="1">
      <alignment vertical="center" wrapText="1"/>
      <protection/>
    </xf>
    <xf numFmtId="3" fontId="72" fillId="0" borderId="44" xfId="137" applyNumberFormat="1" applyFont="1" applyFill="1" applyBorder="1" applyAlignment="1">
      <alignment vertical="center" wrapText="1"/>
      <protection/>
    </xf>
    <xf numFmtId="3" fontId="77" fillId="0" borderId="25" xfId="137" applyNumberFormat="1" applyFont="1" applyFill="1" applyBorder="1" applyAlignment="1">
      <alignment vertical="center" wrapText="1"/>
      <protection/>
    </xf>
    <xf numFmtId="3" fontId="75" fillId="0" borderId="25" xfId="137" applyNumberFormat="1" applyFont="1" applyFill="1" applyBorder="1" applyAlignment="1">
      <alignment vertical="center" wrapText="1"/>
      <protection/>
    </xf>
    <xf numFmtId="3" fontId="77" fillId="0" borderId="42" xfId="137" applyNumberFormat="1" applyFont="1" applyFill="1" applyBorder="1" applyAlignment="1">
      <alignment vertical="center" wrapText="1"/>
      <protection/>
    </xf>
    <xf numFmtId="3" fontId="72" fillId="0" borderId="25" xfId="137" applyNumberFormat="1" applyFont="1" applyFill="1" applyBorder="1" applyAlignment="1">
      <alignment vertical="center"/>
      <protection/>
    </xf>
    <xf numFmtId="3" fontId="72" fillId="0" borderId="32" xfId="137" applyNumberFormat="1" applyFont="1" applyFill="1" applyBorder="1" applyAlignment="1">
      <alignment vertical="center" wrapText="1"/>
      <protection/>
    </xf>
    <xf numFmtId="3" fontId="77" fillId="0" borderId="34" xfId="137" applyNumberFormat="1" applyFont="1" applyFill="1" applyBorder="1" applyAlignment="1">
      <alignment vertical="center" wrapText="1"/>
      <protection/>
    </xf>
    <xf numFmtId="3" fontId="72" fillId="0" borderId="70" xfId="137" applyNumberFormat="1" applyFont="1" applyFill="1" applyBorder="1" applyAlignment="1">
      <alignment horizontal="right" vertical="center"/>
      <protection/>
    </xf>
    <xf numFmtId="3" fontId="72" fillId="0" borderId="49" xfId="137" applyNumberFormat="1" applyFont="1" applyFill="1" applyBorder="1" applyAlignment="1">
      <alignment vertical="center" wrapText="1"/>
      <protection/>
    </xf>
    <xf numFmtId="3" fontId="72" fillId="0" borderId="23" xfId="137" applyNumberFormat="1" applyFont="1" applyFill="1" applyBorder="1" applyAlignment="1">
      <alignment horizontal="right" vertical="center"/>
      <protection/>
    </xf>
    <xf numFmtId="3" fontId="72" fillId="0" borderId="83" xfId="137" applyNumberFormat="1" applyFont="1" applyFill="1" applyBorder="1" applyAlignment="1">
      <alignment horizontal="right" vertical="center"/>
      <protection/>
    </xf>
    <xf numFmtId="3" fontId="72" fillId="0" borderId="28" xfId="137" applyNumberFormat="1" applyFont="1" applyFill="1" applyBorder="1" applyAlignment="1">
      <alignment horizontal="right" vertical="center"/>
      <protection/>
    </xf>
    <xf numFmtId="3" fontId="74" fillId="0" borderId="0" xfId="137" applyNumberFormat="1" applyFont="1" applyFill="1" applyBorder="1" applyAlignment="1">
      <alignment vertical="center" wrapText="1"/>
      <protection/>
    </xf>
    <xf numFmtId="3" fontId="72" fillId="0" borderId="55" xfId="137" applyNumberFormat="1" applyFont="1" applyFill="1" applyBorder="1" applyAlignment="1">
      <alignment vertical="center" wrapText="1"/>
      <protection/>
    </xf>
    <xf numFmtId="3" fontId="77" fillId="0" borderId="55" xfId="137" applyNumberFormat="1" applyFont="1" applyFill="1" applyBorder="1" applyAlignment="1">
      <alignment vertical="center" wrapText="1"/>
      <protection/>
    </xf>
    <xf numFmtId="3" fontId="72" fillId="0" borderId="55" xfId="137" applyNumberFormat="1" applyFont="1" applyFill="1" applyBorder="1" applyAlignment="1">
      <alignment horizontal="right" vertical="center"/>
      <protection/>
    </xf>
    <xf numFmtId="3" fontId="75" fillId="0" borderId="55" xfId="137" applyNumberFormat="1" applyFont="1" applyFill="1" applyBorder="1" applyAlignment="1">
      <alignment vertical="center" wrapText="1"/>
      <protection/>
    </xf>
    <xf numFmtId="3" fontId="76" fillId="0" borderId="55" xfId="137" applyNumberFormat="1" applyFont="1" applyFill="1" applyBorder="1" applyAlignment="1">
      <alignment vertical="center" wrapText="1"/>
      <protection/>
    </xf>
    <xf numFmtId="3" fontId="72" fillId="0" borderId="56" xfId="137" applyNumberFormat="1" applyFont="1" applyFill="1" applyBorder="1" applyAlignment="1">
      <alignment horizontal="right" vertical="center"/>
      <protection/>
    </xf>
    <xf numFmtId="3" fontId="75" fillId="0" borderId="54" xfId="137" applyNumberFormat="1" applyFont="1" applyFill="1" applyBorder="1" applyAlignment="1">
      <alignment vertical="center" wrapText="1"/>
      <protection/>
    </xf>
    <xf numFmtId="3" fontId="72" fillId="0" borderId="40" xfId="137" applyNumberFormat="1" applyFont="1" applyFill="1" applyBorder="1" applyAlignment="1">
      <alignment vertical="center"/>
      <protection/>
    </xf>
    <xf numFmtId="3" fontId="75" fillId="0" borderId="48" xfId="137" applyNumberFormat="1" applyFont="1" applyFill="1" applyBorder="1" applyAlignment="1">
      <alignment vertical="center"/>
      <protection/>
    </xf>
    <xf numFmtId="3" fontId="72" fillId="0" borderId="50" xfId="137" applyNumberFormat="1" applyFont="1" applyFill="1" applyBorder="1" applyAlignment="1">
      <alignment vertical="center"/>
      <protection/>
    </xf>
    <xf numFmtId="3" fontId="72" fillId="0" borderId="71" xfId="137" applyNumberFormat="1" applyFont="1" applyFill="1" applyBorder="1" applyAlignment="1">
      <alignment vertical="center" wrapText="1"/>
      <protection/>
    </xf>
    <xf numFmtId="3" fontId="72" fillId="0" borderId="50" xfId="137" applyNumberFormat="1" applyFont="1" applyFill="1" applyBorder="1" applyAlignment="1">
      <alignment horizontal="right" vertical="center"/>
      <protection/>
    </xf>
    <xf numFmtId="3" fontId="75" fillId="0" borderId="37" xfId="137" applyNumberFormat="1" applyFont="1" applyFill="1" applyBorder="1" applyAlignment="1">
      <alignment vertical="center" wrapText="1"/>
      <protection/>
    </xf>
    <xf numFmtId="3" fontId="75" fillId="0" borderId="50" xfId="137" applyNumberFormat="1" applyFont="1" applyFill="1" applyBorder="1" applyAlignment="1">
      <alignment vertical="center" wrapText="1"/>
      <protection/>
    </xf>
    <xf numFmtId="3" fontId="72" fillId="0" borderId="50" xfId="137" applyNumberFormat="1" applyFont="1" applyFill="1" applyBorder="1" applyAlignment="1">
      <alignment vertical="center" wrapText="1"/>
      <protection/>
    </xf>
    <xf numFmtId="3" fontId="77" fillId="0" borderId="41" xfId="137" applyNumberFormat="1" applyFont="1" applyFill="1" applyBorder="1" applyAlignment="1">
      <alignment vertical="center" wrapText="1"/>
      <protection/>
    </xf>
    <xf numFmtId="3" fontId="76" fillId="0" borderId="42" xfId="137" applyNumberFormat="1" applyFont="1" applyFill="1" applyBorder="1" applyAlignment="1">
      <alignment vertical="center" wrapText="1"/>
      <protection/>
    </xf>
    <xf numFmtId="3" fontId="72" fillId="0" borderId="26" xfId="137" applyNumberFormat="1" applyFont="1" applyFill="1" applyBorder="1" applyAlignment="1">
      <alignment vertical="center" wrapText="1"/>
      <protection/>
    </xf>
    <xf numFmtId="3" fontId="72" fillId="0" borderId="28" xfId="137" applyNumberFormat="1" applyFont="1" applyFill="1" applyBorder="1" applyAlignment="1">
      <alignment vertical="center" wrapText="1"/>
      <protection/>
    </xf>
    <xf numFmtId="3" fontId="72" fillId="0" borderId="94" xfId="137" applyNumberFormat="1" applyFont="1" applyFill="1" applyBorder="1" applyAlignment="1">
      <alignment vertical="center" wrapText="1"/>
      <protection/>
    </xf>
    <xf numFmtId="3" fontId="72" fillId="0" borderId="0" xfId="137" applyNumberFormat="1" applyFont="1" applyFill="1" applyBorder="1" applyAlignment="1">
      <alignment vertical="center" wrapText="1"/>
      <protection/>
    </xf>
    <xf numFmtId="3" fontId="72" fillId="0" borderId="52" xfId="137" applyNumberFormat="1" applyFont="1" applyFill="1" applyBorder="1" applyAlignment="1">
      <alignment vertical="center"/>
      <protection/>
    </xf>
    <xf numFmtId="0" fontId="78" fillId="0" borderId="0" xfId="0" applyFont="1" applyAlignment="1">
      <alignment/>
    </xf>
    <xf numFmtId="3" fontId="76" fillId="0" borderId="0" xfId="137" applyNumberFormat="1" applyFont="1" applyFill="1" applyBorder="1" applyAlignment="1">
      <alignment vertical="center"/>
      <protection/>
    </xf>
    <xf numFmtId="3" fontId="76" fillId="0" borderId="0" xfId="137" applyNumberFormat="1" applyFont="1" applyFill="1" applyBorder="1" applyAlignment="1">
      <alignment vertical="center" wrapText="1"/>
      <protection/>
    </xf>
    <xf numFmtId="3" fontId="57" fillId="0" borderId="0" xfId="162" applyNumberFormat="1" applyFont="1" applyFill="1" applyBorder="1" applyAlignment="1">
      <alignment vertical="center"/>
      <protection/>
    </xf>
    <xf numFmtId="3" fontId="57" fillId="0" borderId="0" xfId="162" applyNumberFormat="1" applyFont="1" applyFill="1" applyBorder="1" applyAlignment="1">
      <alignment horizontal="left" vertical="center" wrapText="1"/>
      <protection/>
    </xf>
    <xf numFmtId="3" fontId="57" fillId="0" borderId="0" xfId="162" applyNumberFormat="1" applyFont="1" applyFill="1" applyBorder="1" applyAlignment="1">
      <alignment horizontal="left" vertical="center"/>
      <protection/>
    </xf>
    <xf numFmtId="173" fontId="34" fillId="0" borderId="0" xfId="1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/>
    </xf>
    <xf numFmtId="0" fontId="84" fillId="64" borderId="96" xfId="148" applyFont="1" applyFill="1" applyBorder="1" applyAlignment="1">
      <alignment horizontal="center" vertical="center" wrapText="1"/>
      <protection/>
    </xf>
    <xf numFmtId="0" fontId="44" fillId="0" borderId="96" xfId="142" applyFont="1" applyBorder="1" applyAlignment="1">
      <alignment horizontal="center" vertical="center"/>
      <protection/>
    </xf>
    <xf numFmtId="0" fontId="35" fillId="0" borderId="96" xfId="142" applyFont="1" applyBorder="1" applyAlignment="1">
      <alignment horizontal="center" vertical="center"/>
      <protection/>
    </xf>
    <xf numFmtId="0" fontId="41" fillId="0" borderId="0" xfId="148" applyFont="1">
      <alignment/>
      <protection/>
    </xf>
    <xf numFmtId="3" fontId="56" fillId="0" borderId="0" xfId="163" applyNumberFormat="1" applyFont="1" applyFill="1" applyAlignment="1">
      <alignment vertical="center"/>
      <protection/>
    </xf>
    <xf numFmtId="3" fontId="44" fillId="0" borderId="96" xfId="163" applyNumberFormat="1" applyFont="1" applyFill="1" applyBorder="1" applyAlignment="1">
      <alignment horizontal="center" vertical="center" wrapText="1"/>
      <protection/>
    </xf>
    <xf numFmtId="3" fontId="42" fillId="0" borderId="96" xfId="163" applyNumberFormat="1" applyFont="1" applyFill="1" applyBorder="1" applyAlignment="1">
      <alignment horizontal="center" vertical="center" wrapText="1"/>
      <protection/>
    </xf>
    <xf numFmtId="3" fontId="41" fillId="0" borderId="0" xfId="163" applyNumberFormat="1" applyFont="1" applyAlignment="1">
      <alignment vertical="center"/>
      <protection/>
    </xf>
    <xf numFmtId="3" fontId="41" fillId="0" borderId="0" xfId="163" applyNumberFormat="1" applyFont="1" applyFill="1" applyBorder="1" applyAlignment="1">
      <alignment vertical="center"/>
      <protection/>
    </xf>
    <xf numFmtId="0" fontId="44" fillId="0" borderId="96" xfId="142" applyFont="1" applyFill="1" applyBorder="1" applyAlignment="1">
      <alignment vertical="center"/>
      <protection/>
    </xf>
    <xf numFmtId="3" fontId="41" fillId="0" borderId="0" xfId="148" applyNumberFormat="1" applyFont="1" applyBorder="1">
      <alignment/>
      <protection/>
    </xf>
    <xf numFmtId="0" fontId="41" fillId="0" borderId="0" xfId="148" applyFont="1" applyBorder="1">
      <alignment/>
      <protection/>
    </xf>
    <xf numFmtId="3" fontId="44" fillId="0" borderId="96" xfId="163" applyNumberFormat="1" applyFont="1" applyFill="1" applyBorder="1" applyAlignment="1">
      <alignment horizontal="center" vertical="center"/>
      <protection/>
    </xf>
    <xf numFmtId="3" fontId="44" fillId="0" borderId="96" xfId="163" applyNumberFormat="1" applyFont="1" applyFill="1" applyBorder="1" applyAlignment="1">
      <alignment horizontal="right" vertical="center"/>
      <protection/>
    </xf>
    <xf numFmtId="0" fontId="42" fillId="64" borderId="96" xfId="142" applyFont="1" applyFill="1" applyBorder="1" applyAlignment="1">
      <alignment horizontal="center" vertical="center"/>
      <protection/>
    </xf>
    <xf numFmtId="0" fontId="44" fillId="0" borderId="97" xfId="142" applyFont="1" applyFill="1" applyBorder="1" applyAlignment="1">
      <alignment vertical="center"/>
      <protection/>
    </xf>
    <xf numFmtId="49" fontId="41" fillId="0" borderId="0" xfId="148" applyNumberFormat="1" applyFont="1">
      <alignment/>
      <protection/>
    </xf>
    <xf numFmtId="3" fontId="44" fillId="0" borderId="98" xfId="163" applyNumberFormat="1" applyFont="1" applyFill="1" applyBorder="1" applyAlignment="1">
      <alignment horizontal="center" vertical="center" wrapText="1"/>
      <protection/>
    </xf>
    <xf numFmtId="3" fontId="44" fillId="0" borderId="98" xfId="163" applyNumberFormat="1" applyFont="1" applyFill="1" applyBorder="1" applyAlignment="1">
      <alignment horizontal="center" vertical="center"/>
      <protection/>
    </xf>
    <xf numFmtId="3" fontId="44" fillId="0" borderId="99" xfId="163" applyNumberFormat="1" applyFont="1" applyFill="1" applyBorder="1" applyAlignment="1">
      <alignment horizontal="center" vertical="center" wrapText="1"/>
      <protection/>
    </xf>
    <xf numFmtId="49" fontId="44" fillId="0" borderId="100" xfId="163" applyNumberFormat="1" applyFont="1" applyFill="1" applyBorder="1" applyAlignment="1">
      <alignment horizontal="center" vertical="center" wrapText="1"/>
      <protection/>
    </xf>
    <xf numFmtId="0" fontId="44" fillId="0" borderId="100" xfId="142" applyFont="1" applyFill="1" applyBorder="1" applyAlignment="1">
      <alignment vertical="center"/>
      <protection/>
    </xf>
    <xf numFmtId="3" fontId="57" fillId="0" borderId="101" xfId="162" applyNumberFormat="1" applyFont="1" applyFill="1" applyBorder="1" applyAlignment="1">
      <alignment horizontal="left" vertical="center"/>
      <protection/>
    </xf>
    <xf numFmtId="49" fontId="44" fillId="0" borderId="102" xfId="162" applyNumberFormat="1" applyFont="1" applyFill="1" applyBorder="1" applyAlignment="1">
      <alignment horizontal="center" vertical="center" wrapText="1"/>
      <protection/>
    </xf>
    <xf numFmtId="49" fontId="44" fillId="0" borderId="103" xfId="162" applyNumberFormat="1" applyFont="1" applyFill="1" applyBorder="1" applyAlignment="1">
      <alignment horizontal="center" vertical="center" wrapText="1"/>
      <protection/>
    </xf>
    <xf numFmtId="3" fontId="44" fillId="0" borderId="99" xfId="163" applyNumberFormat="1" applyFont="1" applyFill="1" applyBorder="1" applyAlignment="1">
      <alignment horizontal="center" vertical="center"/>
      <protection/>
    </xf>
    <xf numFmtId="3" fontId="82" fillId="64" borderId="96" xfId="163" applyNumberFormat="1" applyFont="1" applyFill="1" applyBorder="1" applyAlignment="1">
      <alignment horizontal="right" vertical="center"/>
      <protection/>
    </xf>
    <xf numFmtId="3" fontId="83" fillId="0" borderId="96" xfId="163" applyNumberFormat="1" applyFont="1" applyFill="1" applyBorder="1" applyAlignment="1">
      <alignment vertical="center"/>
      <protection/>
    </xf>
    <xf numFmtId="49" fontId="44" fillId="0" borderId="104" xfId="162" applyNumberFormat="1" applyFont="1" applyFill="1" applyBorder="1" applyAlignment="1">
      <alignment horizontal="center" vertical="center" wrapText="1"/>
      <protection/>
    </xf>
    <xf numFmtId="49" fontId="44" fillId="0" borderId="102" xfId="162" applyNumberFormat="1" applyFont="1" applyFill="1" applyBorder="1" applyAlignment="1">
      <alignment horizontal="center" vertical="center"/>
      <protection/>
    </xf>
    <xf numFmtId="49" fontId="44" fillId="0" borderId="103" xfId="162" applyNumberFormat="1" applyFont="1" applyFill="1" applyBorder="1" applyAlignment="1">
      <alignment horizontal="center" vertical="center"/>
      <protection/>
    </xf>
    <xf numFmtId="49" fontId="44" fillId="0" borderId="104" xfId="162" applyNumberFormat="1" applyFont="1" applyFill="1" applyBorder="1" applyAlignment="1">
      <alignment horizontal="center" vertical="center"/>
      <protection/>
    </xf>
    <xf numFmtId="3" fontId="57" fillId="0" borderId="105" xfId="162" applyNumberFormat="1" applyFont="1" applyFill="1" applyBorder="1" applyAlignment="1">
      <alignment horizontal="left" vertical="center"/>
      <protection/>
    </xf>
    <xf numFmtId="3" fontId="44" fillId="0" borderId="0" xfId="162" applyNumberFormat="1" applyFont="1" applyFill="1" applyBorder="1" applyAlignment="1">
      <alignment horizontal="center" vertical="center"/>
      <protection/>
    </xf>
    <xf numFmtId="0" fontId="57" fillId="0" borderId="0" xfId="142" applyFont="1" applyFill="1" applyBorder="1" applyAlignment="1">
      <alignment vertical="center"/>
      <protection/>
    </xf>
    <xf numFmtId="49" fontId="39" fillId="64" borderId="96" xfId="163" applyNumberFormat="1" applyFont="1" applyFill="1" applyBorder="1" applyAlignment="1">
      <alignment horizontal="center" vertical="center" wrapText="1"/>
      <protection/>
    </xf>
    <xf numFmtId="0" fontId="39" fillId="64" borderId="96" xfId="142" applyFont="1" applyFill="1" applyBorder="1" applyAlignment="1">
      <alignment horizontal="center" vertical="center" wrapText="1"/>
      <protection/>
    </xf>
    <xf numFmtId="0" fontId="84" fillId="64" borderId="98" xfId="148" applyFont="1" applyFill="1" applyBorder="1" applyAlignment="1">
      <alignment horizontal="center" vertical="center" wrapText="1"/>
      <protection/>
    </xf>
    <xf numFmtId="3" fontId="57" fillId="0" borderId="96" xfId="162" applyNumberFormat="1" applyFont="1" applyFill="1" applyBorder="1" applyAlignment="1">
      <alignment vertical="center"/>
      <protection/>
    </xf>
    <xf numFmtId="3" fontId="57" fillId="0" borderId="96" xfId="162" applyNumberFormat="1" applyFont="1" applyFill="1" applyBorder="1" applyAlignment="1">
      <alignment horizontal="left" vertical="center"/>
      <protection/>
    </xf>
    <xf numFmtId="0" fontId="57" fillId="0" borderId="96" xfId="142" applyFont="1" applyFill="1" applyBorder="1" applyAlignment="1">
      <alignment vertical="center"/>
      <protection/>
    </xf>
    <xf numFmtId="49" fontId="84" fillId="64" borderId="96" xfId="148" applyNumberFormat="1" applyFont="1" applyFill="1" applyBorder="1" applyAlignment="1">
      <alignment horizontal="center" vertical="center" wrapText="1"/>
      <protection/>
    </xf>
    <xf numFmtId="49" fontId="44" fillId="0" borderId="100" xfId="142" applyNumberFormat="1" applyFont="1" applyFill="1" applyBorder="1" applyAlignment="1">
      <alignment vertical="center"/>
      <protection/>
    </xf>
    <xf numFmtId="49" fontId="44" fillId="0" borderId="96" xfId="142" applyNumberFormat="1" applyFont="1" applyBorder="1" applyAlignment="1">
      <alignment horizontal="center" vertical="center"/>
      <protection/>
    </xf>
    <xf numFmtId="49" fontId="14" fillId="0" borderId="0" xfId="142" applyNumberFormat="1" applyAlignment="1">
      <alignment vertical="center"/>
      <protection/>
    </xf>
    <xf numFmtId="3" fontId="57" fillId="0" borderId="96" xfId="162" applyNumberFormat="1" applyFont="1" applyFill="1" applyBorder="1" applyAlignment="1">
      <alignment horizontal="left" vertical="center" wrapText="1"/>
      <protection/>
    </xf>
    <xf numFmtId="0" fontId="57" fillId="0" borderId="96" xfId="142" applyFont="1" applyBorder="1" applyAlignment="1">
      <alignment horizontal="center" vertical="center"/>
      <protection/>
    </xf>
    <xf numFmtId="0" fontId="57" fillId="0" borderId="98" xfId="142" applyFont="1" applyBorder="1" applyAlignment="1">
      <alignment horizontal="center" vertical="center"/>
      <protection/>
    </xf>
    <xf numFmtId="49" fontId="57" fillId="0" borderId="96" xfId="162" applyNumberFormat="1" applyFont="1" applyFill="1" applyBorder="1" applyAlignment="1">
      <alignment horizontal="center" vertical="center" wrapText="1"/>
      <protection/>
    </xf>
    <xf numFmtId="3" fontId="57" fillId="0" borderId="99" xfId="142" applyNumberFormat="1" applyFont="1" applyBorder="1" applyAlignment="1">
      <alignment vertical="center"/>
      <protection/>
    </xf>
    <xf numFmtId="3" fontId="57" fillId="0" borderId="96" xfId="142" applyNumberFormat="1" applyFont="1" applyBorder="1" applyAlignment="1">
      <alignment vertical="center"/>
      <protection/>
    </xf>
    <xf numFmtId="3" fontId="57" fillId="0" borderId="96" xfId="148" applyNumberFormat="1" applyFont="1" applyFill="1" applyBorder="1" applyAlignment="1">
      <alignment horizontal="center" vertical="center"/>
      <protection/>
    </xf>
    <xf numFmtId="3" fontId="57" fillId="0" borderId="98" xfId="148" applyNumberFormat="1" applyFont="1" applyFill="1" applyBorder="1" applyAlignment="1">
      <alignment horizontal="center" vertical="center"/>
      <protection/>
    </xf>
    <xf numFmtId="49" fontId="57" fillId="0" borderId="96" xfId="162" applyNumberFormat="1" applyFont="1" applyFill="1" applyBorder="1" applyAlignment="1">
      <alignment horizontal="center" vertical="center"/>
      <protection/>
    </xf>
    <xf numFmtId="49" fontId="57" fillId="0" borderId="103" xfId="162" applyNumberFormat="1" applyFont="1" applyFill="1" applyBorder="1" applyAlignment="1">
      <alignment horizontal="center" vertical="center"/>
      <protection/>
    </xf>
    <xf numFmtId="49" fontId="57" fillId="0" borderId="96" xfId="142" applyNumberFormat="1" applyFont="1" applyBorder="1" applyAlignment="1">
      <alignment horizontal="center" vertical="center"/>
      <protection/>
    </xf>
    <xf numFmtId="3" fontId="57" fillId="0" borderId="96" xfId="148" applyNumberFormat="1" applyFont="1" applyFill="1" applyBorder="1" applyAlignment="1">
      <alignment vertical="center"/>
      <protection/>
    </xf>
    <xf numFmtId="0" fontId="57" fillId="0" borderId="100" xfId="142" applyFont="1" applyFill="1" applyBorder="1" applyAlignment="1">
      <alignment vertical="center"/>
      <protection/>
    </xf>
    <xf numFmtId="0" fontId="85" fillId="64" borderId="96" xfId="142" applyFont="1" applyFill="1" applyBorder="1" applyAlignment="1">
      <alignment horizontal="center" vertical="center"/>
      <protection/>
    </xf>
    <xf numFmtId="49" fontId="82" fillId="64" borderId="96" xfId="142" applyNumberFormat="1" applyFont="1" applyFill="1" applyBorder="1" applyAlignment="1">
      <alignment horizontal="center" vertical="center"/>
      <protection/>
    </xf>
    <xf numFmtId="0" fontId="82" fillId="64" borderId="96" xfId="142" applyFont="1" applyFill="1" applyBorder="1" applyAlignment="1">
      <alignment vertical="center" wrapText="1"/>
      <protection/>
    </xf>
    <xf numFmtId="3" fontId="82" fillId="64" borderId="96" xfId="142" applyNumberFormat="1" applyFont="1" applyFill="1" applyBorder="1" applyAlignment="1">
      <alignment vertical="center"/>
      <protection/>
    </xf>
    <xf numFmtId="49" fontId="83" fillId="0" borderId="96" xfId="142" applyNumberFormat="1" applyFont="1" applyBorder="1" applyAlignment="1">
      <alignment horizontal="center" vertical="center"/>
      <protection/>
    </xf>
    <xf numFmtId="0" fontId="83" fillId="0" borderId="96" xfId="142" applyFont="1" applyBorder="1" applyAlignment="1">
      <alignment vertical="center"/>
      <protection/>
    </xf>
    <xf numFmtId="3" fontId="83" fillId="0" borderId="96" xfId="142" applyNumberFormat="1" applyFont="1" applyBorder="1" applyAlignment="1">
      <alignment vertical="center"/>
      <protection/>
    </xf>
    <xf numFmtId="0" fontId="82" fillId="64" borderId="96" xfId="142" applyFont="1" applyFill="1" applyBorder="1" applyAlignment="1">
      <alignment vertical="center"/>
      <protection/>
    </xf>
    <xf numFmtId="0" fontId="14" fillId="0" borderId="0" xfId="143" applyAlignment="1">
      <alignment vertical="center"/>
      <protection/>
    </xf>
    <xf numFmtId="0" fontId="14" fillId="0" borderId="0" xfId="143" applyAlignment="1">
      <alignment vertical="top"/>
      <protection/>
    </xf>
    <xf numFmtId="0" fontId="58" fillId="0" borderId="96" xfId="153" applyFont="1" applyFill="1" applyBorder="1" applyAlignment="1">
      <alignment horizontal="center" vertical="center" wrapText="1"/>
      <protection/>
    </xf>
    <xf numFmtId="0" fontId="58" fillId="0" borderId="96" xfId="153" applyFont="1" applyFill="1" applyBorder="1" applyAlignment="1">
      <alignment horizontal="left" vertical="center" wrapText="1"/>
      <protection/>
    </xf>
    <xf numFmtId="3" fontId="58" fillId="0" borderId="96" xfId="153" applyNumberFormat="1" applyFont="1" applyFill="1" applyBorder="1" applyAlignment="1">
      <alignment horizontal="right" vertical="center" wrapText="1"/>
      <protection/>
    </xf>
    <xf numFmtId="3" fontId="44" fillId="0" borderId="96" xfId="143" applyNumberFormat="1" applyFont="1" applyBorder="1" applyAlignment="1">
      <alignment vertical="center"/>
      <protection/>
    </xf>
    <xf numFmtId="0" fontId="44" fillId="0" borderId="96" xfId="155" applyFont="1" applyFill="1" applyBorder="1" applyAlignment="1">
      <alignment vertical="center" wrapText="1"/>
      <protection/>
    </xf>
    <xf numFmtId="0" fontId="44" fillId="0" borderId="96" xfId="155" applyFont="1" applyFill="1" applyBorder="1" applyAlignment="1">
      <alignment vertical="center"/>
      <protection/>
    </xf>
    <xf numFmtId="0" fontId="44" fillId="0" borderId="96" xfId="155" applyFont="1" applyBorder="1" applyAlignment="1">
      <alignment vertical="center"/>
      <protection/>
    </xf>
    <xf numFmtId="0" fontId="44" fillId="0" borderId="96" xfId="161" applyFont="1" applyFill="1" applyBorder="1" applyAlignment="1">
      <alignment vertical="center"/>
      <protection/>
    </xf>
    <xf numFmtId="3" fontId="14" fillId="0" borderId="0" xfId="143" applyNumberFormat="1" applyAlignment="1">
      <alignment vertical="center"/>
      <protection/>
    </xf>
    <xf numFmtId="3" fontId="86" fillId="0" borderId="0" xfId="143" applyNumberFormat="1" applyFont="1" applyAlignment="1">
      <alignment vertical="center"/>
      <protection/>
    </xf>
    <xf numFmtId="3" fontId="75" fillId="0" borderId="40" xfId="137" applyNumberFormat="1" applyFont="1" applyFill="1" applyBorder="1" applyAlignment="1">
      <alignment vertical="center" wrapText="1"/>
      <protection/>
    </xf>
    <xf numFmtId="3" fontId="76" fillId="0" borderId="49" xfId="137" applyNumberFormat="1" applyFont="1" applyFill="1" applyBorder="1" applyAlignment="1">
      <alignment vertical="center" wrapText="1"/>
      <protection/>
    </xf>
    <xf numFmtId="3" fontId="72" fillId="0" borderId="52" xfId="137" applyNumberFormat="1" applyFont="1" applyFill="1" applyBorder="1" applyAlignment="1">
      <alignment vertical="center" wrapText="1"/>
      <protection/>
    </xf>
    <xf numFmtId="3" fontId="77" fillId="0" borderId="106" xfId="137" applyNumberFormat="1" applyFont="1" applyFill="1" applyBorder="1" applyAlignment="1">
      <alignment vertical="center" wrapText="1"/>
      <protection/>
    </xf>
    <xf numFmtId="3" fontId="76" fillId="0" borderId="66" xfId="137" applyNumberFormat="1" applyFont="1" applyFill="1" applyBorder="1" applyAlignment="1">
      <alignment vertical="center" wrapText="1"/>
      <protection/>
    </xf>
    <xf numFmtId="3" fontId="72" fillId="0" borderId="107" xfId="137" applyNumberFormat="1" applyFont="1" applyFill="1" applyBorder="1" applyAlignment="1">
      <alignment vertical="center" wrapText="1"/>
      <protection/>
    </xf>
    <xf numFmtId="3" fontId="75" fillId="0" borderId="107" xfId="137" applyNumberFormat="1" applyFont="1" applyFill="1" applyBorder="1" applyAlignment="1">
      <alignment vertical="center" wrapText="1"/>
      <protection/>
    </xf>
    <xf numFmtId="3" fontId="77" fillId="0" borderId="107" xfId="137" applyNumberFormat="1" applyFont="1" applyFill="1" applyBorder="1" applyAlignment="1">
      <alignment vertical="center" wrapText="1"/>
      <protection/>
    </xf>
    <xf numFmtId="3" fontId="77" fillId="0" borderId="108" xfId="137" applyNumberFormat="1" applyFont="1" applyFill="1" applyBorder="1" applyAlignment="1">
      <alignment vertical="center" wrapText="1"/>
      <protection/>
    </xf>
    <xf numFmtId="3" fontId="72" fillId="0" borderId="109" xfId="137" applyNumberFormat="1" applyFont="1" applyFill="1" applyBorder="1" applyAlignment="1">
      <alignment vertical="center" wrapText="1"/>
      <protection/>
    </xf>
    <xf numFmtId="3" fontId="75" fillId="0" borderId="41" xfId="137" applyNumberFormat="1" applyFont="1" applyFill="1" applyBorder="1" applyAlignment="1">
      <alignment vertical="center" wrapText="1"/>
      <protection/>
    </xf>
    <xf numFmtId="3" fontId="74" fillId="0" borderId="31" xfId="137" applyNumberFormat="1" applyFont="1" applyFill="1" applyBorder="1" applyAlignment="1">
      <alignment horizontal="center" vertical="center" wrapText="1"/>
      <protection/>
    </xf>
    <xf numFmtId="3" fontId="72" fillId="0" borderId="106" xfId="137" applyNumberFormat="1" applyFont="1" applyFill="1" applyBorder="1" applyAlignment="1">
      <alignment vertical="center" wrapText="1"/>
      <protection/>
    </xf>
    <xf numFmtId="3" fontId="76" fillId="0" borderId="107" xfId="137" applyNumberFormat="1" applyFont="1" applyFill="1" applyBorder="1" applyAlignment="1">
      <alignment vertical="center" wrapText="1"/>
      <protection/>
    </xf>
    <xf numFmtId="3" fontId="76" fillId="0" borderId="108" xfId="137" applyNumberFormat="1" applyFont="1" applyFill="1" applyBorder="1" applyAlignment="1">
      <alignment vertical="center" wrapText="1"/>
      <protection/>
    </xf>
    <xf numFmtId="3" fontId="72" fillId="0" borderId="110" xfId="137" applyNumberFormat="1" applyFont="1" applyFill="1" applyBorder="1" applyAlignment="1">
      <alignment vertical="center" wrapText="1"/>
      <protection/>
    </xf>
    <xf numFmtId="0" fontId="72" fillId="0" borderId="71" xfId="0" applyFont="1" applyFill="1" applyBorder="1" applyAlignment="1">
      <alignment/>
    </xf>
    <xf numFmtId="0" fontId="75" fillId="0" borderId="22" xfId="0" applyFont="1" applyFill="1" applyBorder="1" applyAlignment="1">
      <alignment vertical="center"/>
    </xf>
    <xf numFmtId="3" fontId="75" fillId="0" borderId="22" xfId="0" applyNumberFormat="1" applyFont="1" applyFill="1" applyBorder="1" applyAlignment="1">
      <alignment vertical="center"/>
    </xf>
    <xf numFmtId="3" fontId="75" fillId="65" borderId="26" xfId="137" applyNumberFormat="1" applyFont="1" applyFill="1" applyBorder="1" applyAlignment="1">
      <alignment vertical="center" wrapText="1"/>
      <protection/>
    </xf>
    <xf numFmtId="3" fontId="72" fillId="65" borderId="22" xfId="137" applyNumberFormat="1" applyFont="1" applyFill="1" applyBorder="1" applyAlignment="1">
      <alignment vertical="center" wrapText="1"/>
      <protection/>
    </xf>
    <xf numFmtId="3" fontId="74" fillId="65" borderId="73" xfId="137" applyNumberFormat="1" applyFont="1" applyFill="1" applyBorder="1" applyAlignment="1">
      <alignment vertical="center" wrapText="1"/>
      <protection/>
    </xf>
    <xf numFmtId="3" fontId="74" fillId="65" borderId="111" xfId="137" applyNumberFormat="1" applyFont="1" applyFill="1" applyBorder="1" applyAlignment="1">
      <alignment vertical="center" wrapText="1"/>
      <protection/>
    </xf>
    <xf numFmtId="3" fontId="74" fillId="65" borderId="22" xfId="137" applyNumberFormat="1" applyFont="1" applyFill="1" applyBorder="1" applyAlignment="1">
      <alignment vertical="center" wrapText="1"/>
      <protection/>
    </xf>
    <xf numFmtId="3" fontId="75" fillId="65" borderId="22" xfId="137" applyNumberFormat="1" applyFont="1" applyFill="1" applyBorder="1" applyAlignment="1">
      <alignment horizontal="left" vertical="center" wrapText="1"/>
      <protection/>
    </xf>
    <xf numFmtId="3" fontId="74" fillId="65" borderId="26" xfId="137" applyNumberFormat="1" applyFont="1" applyFill="1" applyBorder="1" applyAlignment="1">
      <alignment vertical="center" wrapText="1"/>
      <protection/>
    </xf>
    <xf numFmtId="3" fontId="74" fillId="65" borderId="112" xfId="137" applyNumberFormat="1" applyFont="1" applyFill="1" applyBorder="1" applyAlignment="1">
      <alignment vertical="center" wrapText="1"/>
      <protection/>
    </xf>
    <xf numFmtId="3" fontId="72" fillId="65" borderId="26" xfId="137" applyNumberFormat="1" applyFont="1" applyFill="1" applyBorder="1" applyAlignment="1">
      <alignment vertical="center" wrapText="1"/>
      <protection/>
    </xf>
    <xf numFmtId="3" fontId="74" fillId="65" borderId="113" xfId="137" applyNumberFormat="1" applyFont="1" applyFill="1" applyBorder="1" applyAlignment="1">
      <alignment vertical="center" wrapText="1"/>
      <protection/>
    </xf>
    <xf numFmtId="3" fontId="72" fillId="0" borderId="54" xfId="137" applyNumberFormat="1" applyFont="1" applyFill="1" applyBorder="1" applyAlignment="1">
      <alignment vertical="center" wrapText="1"/>
      <protection/>
    </xf>
    <xf numFmtId="3" fontId="75" fillId="65" borderId="114" xfId="137" applyNumberFormat="1" applyFont="1" applyFill="1" applyBorder="1" applyAlignment="1">
      <alignment vertical="center" wrapText="1"/>
      <protection/>
    </xf>
    <xf numFmtId="0" fontId="75" fillId="65" borderId="26" xfId="0" applyFont="1" applyFill="1" applyBorder="1" applyAlignment="1">
      <alignment/>
    </xf>
    <xf numFmtId="0" fontId="74" fillId="65" borderId="26" xfId="0" applyFont="1" applyFill="1" applyBorder="1" applyAlignment="1">
      <alignment vertical="center"/>
    </xf>
    <xf numFmtId="0" fontId="74" fillId="66" borderId="26" xfId="0" applyFont="1" applyFill="1" applyBorder="1" applyAlignment="1">
      <alignment vertical="center"/>
    </xf>
    <xf numFmtId="0" fontId="74" fillId="66" borderId="22" xfId="0" applyFont="1" applyFill="1" applyBorder="1" applyAlignment="1">
      <alignment vertical="center"/>
    </xf>
    <xf numFmtId="3" fontId="75" fillId="0" borderId="30" xfId="137" applyNumberFormat="1" applyFont="1" applyFill="1" applyBorder="1" applyAlignment="1">
      <alignment vertical="center"/>
      <protection/>
    </xf>
    <xf numFmtId="3" fontId="74" fillId="66" borderId="53" xfId="0" applyNumberFormat="1" applyFont="1" applyFill="1" applyBorder="1" applyAlignment="1">
      <alignment vertical="center"/>
    </xf>
    <xf numFmtId="3" fontId="74" fillId="66" borderId="115" xfId="0" applyNumberFormat="1" applyFont="1" applyFill="1" applyBorder="1" applyAlignment="1">
      <alignment vertical="center"/>
    </xf>
    <xf numFmtId="3" fontId="82" fillId="64" borderId="96" xfId="163" applyNumberFormat="1" applyFont="1" applyFill="1" applyBorder="1" applyAlignment="1">
      <alignment horizontal="center" vertical="center" wrapText="1"/>
      <protection/>
    </xf>
    <xf numFmtId="3" fontId="83" fillId="64" borderId="96" xfId="163" applyNumberFormat="1" applyFont="1" applyFill="1" applyBorder="1" applyAlignment="1">
      <alignment horizontal="center" vertical="center"/>
      <protection/>
    </xf>
    <xf numFmtId="49" fontId="83" fillId="64" borderId="96" xfId="163" applyNumberFormat="1" applyFont="1" applyFill="1" applyBorder="1" applyAlignment="1">
      <alignment horizontal="center" vertical="center"/>
      <protection/>
    </xf>
    <xf numFmtId="3" fontId="82" fillId="0" borderId="96" xfId="163" applyNumberFormat="1" applyFont="1" applyFill="1" applyBorder="1" applyAlignment="1">
      <alignment horizontal="center" vertical="center"/>
      <protection/>
    </xf>
    <xf numFmtId="49" fontId="82" fillId="0" borderId="96" xfId="163" applyNumberFormat="1" applyFont="1" applyFill="1" applyBorder="1" applyAlignment="1">
      <alignment horizontal="center" vertical="center"/>
      <protection/>
    </xf>
    <xf numFmtId="3" fontId="82" fillId="64" borderId="96" xfId="163" applyNumberFormat="1" applyFont="1" applyFill="1" applyBorder="1" applyAlignment="1">
      <alignment vertical="center"/>
      <protection/>
    </xf>
    <xf numFmtId="3" fontId="58" fillId="0" borderId="96" xfId="153" applyNumberFormat="1" applyFont="1" applyFill="1" applyBorder="1" applyAlignment="1">
      <alignment horizontal="center" vertical="center" wrapText="1"/>
      <protection/>
    </xf>
    <xf numFmtId="3" fontId="44" fillId="0" borderId="96" xfId="143" applyNumberFormat="1" applyFont="1" applyBorder="1" applyAlignment="1">
      <alignment horizontal="center" vertical="center"/>
      <protection/>
    </xf>
    <xf numFmtId="0" fontId="44" fillId="0" borderId="96" xfId="153" applyFont="1" applyFill="1" applyBorder="1" applyAlignment="1">
      <alignment horizontal="center" vertical="center" wrapText="1"/>
      <protection/>
    </xf>
    <xf numFmtId="0" fontId="44" fillId="0" borderId="96" xfId="153" applyFont="1" applyFill="1" applyBorder="1" applyAlignment="1">
      <alignment horizontal="left" vertical="center" wrapText="1"/>
      <protection/>
    </xf>
    <xf numFmtId="3" fontId="44" fillId="0" borderId="96" xfId="153" applyNumberFormat="1" applyFont="1" applyFill="1" applyBorder="1" applyAlignment="1">
      <alignment horizontal="right" vertical="center" wrapText="1"/>
      <protection/>
    </xf>
    <xf numFmtId="3" fontId="44" fillId="0" borderId="96" xfId="163" applyNumberFormat="1" applyFont="1" applyFill="1" applyBorder="1" applyAlignment="1">
      <alignment horizontal="right" vertical="center" wrapText="1"/>
      <protection/>
    </xf>
    <xf numFmtId="3" fontId="41" fillId="0" borderId="0" xfId="148" applyNumberFormat="1" applyFont="1" applyAlignment="1">
      <alignment vertical="center"/>
      <protection/>
    </xf>
    <xf numFmtId="3" fontId="41" fillId="0" borderId="0" xfId="148" applyNumberFormat="1" applyFont="1" applyBorder="1" applyAlignment="1">
      <alignment vertical="center"/>
      <protection/>
    </xf>
    <xf numFmtId="3" fontId="41" fillId="0" borderId="0" xfId="148" applyNumberFormat="1" applyFont="1" applyFill="1" applyAlignment="1">
      <alignment vertical="center"/>
      <protection/>
    </xf>
    <xf numFmtId="3" fontId="42" fillId="65" borderId="96" xfId="163" applyNumberFormat="1" applyFont="1" applyFill="1" applyBorder="1" applyAlignment="1">
      <alignment horizontal="center" vertical="center" wrapText="1"/>
      <protection/>
    </xf>
    <xf numFmtId="0" fontId="42" fillId="65" borderId="96" xfId="143" applyFont="1" applyFill="1" applyBorder="1" applyAlignment="1">
      <alignment horizontal="center" vertical="center"/>
      <protection/>
    </xf>
    <xf numFmtId="0" fontId="42" fillId="65" borderId="96" xfId="143" applyFont="1" applyFill="1" applyBorder="1" applyAlignment="1">
      <alignment vertical="center" wrapText="1"/>
      <protection/>
    </xf>
    <xf numFmtId="3" fontId="42" fillId="65" borderId="96" xfId="143" applyNumberFormat="1" applyFont="1" applyFill="1" applyBorder="1" applyAlignment="1">
      <alignment horizontal="right" vertical="center" wrapText="1"/>
      <protection/>
    </xf>
    <xf numFmtId="3" fontId="42" fillId="65" borderId="96" xfId="148" applyNumberFormat="1" applyFont="1" applyFill="1" applyBorder="1" applyAlignment="1">
      <alignment vertical="center"/>
      <protection/>
    </xf>
    <xf numFmtId="3" fontId="44" fillId="0" borderId="96" xfId="153" applyNumberFormat="1" applyFont="1" applyFill="1" applyBorder="1" applyAlignment="1">
      <alignment horizontal="center" vertical="center" wrapText="1"/>
      <protection/>
    </xf>
    <xf numFmtId="3" fontId="44" fillId="0" borderId="96" xfId="153" applyNumberFormat="1" applyFont="1" applyFill="1" applyBorder="1" applyAlignment="1">
      <alignment vertical="center" wrapText="1"/>
      <protection/>
    </xf>
    <xf numFmtId="3" fontId="44" fillId="0" borderId="96" xfId="163" applyNumberFormat="1" applyFont="1" applyFill="1" applyBorder="1" applyAlignment="1">
      <alignment vertical="center" wrapText="1"/>
      <protection/>
    </xf>
    <xf numFmtId="0" fontId="81" fillId="65" borderId="96" xfId="148" applyFont="1" applyFill="1" applyBorder="1" applyAlignment="1">
      <alignment horizontal="center" vertical="center" wrapText="1"/>
      <protection/>
    </xf>
    <xf numFmtId="0" fontId="42" fillId="65" borderId="96" xfId="143" applyFont="1" applyFill="1" applyBorder="1" applyAlignment="1">
      <alignment horizontal="center" vertical="center" wrapText="1"/>
      <protection/>
    </xf>
    <xf numFmtId="0" fontId="30" fillId="65" borderId="96" xfId="143" applyFont="1" applyFill="1" applyBorder="1" applyAlignment="1">
      <alignment horizontal="center" vertical="center"/>
      <protection/>
    </xf>
    <xf numFmtId="0" fontId="30" fillId="65" borderId="96" xfId="143" applyFont="1" applyFill="1" applyBorder="1" applyAlignment="1">
      <alignment vertical="center" wrapText="1"/>
      <protection/>
    </xf>
    <xf numFmtId="3" fontId="30" fillId="65" borderId="96" xfId="143" applyNumberFormat="1" applyFont="1" applyFill="1" applyBorder="1" applyAlignment="1">
      <alignment vertical="center" wrapText="1"/>
      <protection/>
    </xf>
    <xf numFmtId="3" fontId="30" fillId="65" borderId="96" xfId="143" applyNumberFormat="1" applyFont="1" applyFill="1" applyBorder="1" applyAlignment="1">
      <alignment vertical="center"/>
      <protection/>
    </xf>
    <xf numFmtId="3" fontId="56" fillId="0" borderId="0" xfId="163" applyNumberFormat="1" applyFont="1" applyAlignment="1">
      <alignment vertical="center"/>
      <protection/>
    </xf>
    <xf numFmtId="3" fontId="30" fillId="0" borderId="116" xfId="163" applyNumberFormat="1" applyFont="1" applyFill="1" applyBorder="1" applyAlignment="1">
      <alignment horizontal="center" vertical="center" wrapText="1"/>
      <protection/>
    </xf>
    <xf numFmtId="3" fontId="30" fillId="0" borderId="116" xfId="163" applyNumberFormat="1" applyFont="1" applyFill="1" applyBorder="1" applyAlignment="1">
      <alignment horizontal="left" vertical="center" wrapText="1"/>
      <protection/>
    </xf>
    <xf numFmtId="3" fontId="35" fillId="0" borderId="96" xfId="163" applyNumberFormat="1" applyFont="1" applyFill="1" applyBorder="1" applyAlignment="1">
      <alignment horizontal="center" vertical="center" wrapText="1"/>
      <protection/>
    </xf>
    <xf numFmtId="3" fontId="35" fillId="0" borderId="96" xfId="163" applyNumberFormat="1" applyFont="1" applyFill="1" applyBorder="1" applyAlignment="1">
      <alignment horizontal="left" vertical="center" wrapText="1"/>
      <protection/>
    </xf>
    <xf numFmtId="3" fontId="35" fillId="0" borderId="96" xfId="163" applyNumberFormat="1" applyFont="1" applyFill="1" applyBorder="1" applyAlignment="1">
      <alignment vertical="center" wrapText="1"/>
      <protection/>
    </xf>
    <xf numFmtId="3" fontId="35" fillId="0" borderId="96" xfId="163" applyNumberFormat="1" applyFont="1" applyFill="1" applyBorder="1" applyAlignment="1">
      <alignment horizontal="right" vertical="center" wrapText="1"/>
      <protection/>
    </xf>
    <xf numFmtId="3" fontId="41" fillId="0" borderId="0" xfId="163" applyNumberFormat="1" applyFont="1" applyFill="1" applyAlignment="1">
      <alignment vertical="center"/>
      <protection/>
    </xf>
    <xf numFmtId="3" fontId="35" fillId="0" borderId="96" xfId="163" applyNumberFormat="1" applyFont="1" applyBorder="1" applyAlignment="1">
      <alignment horizontal="left" vertical="center" wrapText="1"/>
      <protection/>
    </xf>
    <xf numFmtId="3" fontId="35" fillId="0" borderId="96" xfId="163" applyNumberFormat="1" applyFont="1" applyBorder="1" applyAlignment="1">
      <alignment horizontal="left" vertical="center"/>
      <protection/>
    </xf>
    <xf numFmtId="3" fontId="30" fillId="0" borderId="96" xfId="163" applyNumberFormat="1" applyFont="1" applyFill="1" applyBorder="1" applyAlignment="1">
      <alignment horizontal="left" vertical="center" wrapText="1"/>
      <protection/>
    </xf>
    <xf numFmtId="3" fontId="30" fillId="0" borderId="96" xfId="163" applyNumberFormat="1" applyFont="1" applyBorder="1" applyAlignment="1">
      <alignment vertical="center"/>
      <protection/>
    </xf>
    <xf numFmtId="3" fontId="30" fillId="0" borderId="96" xfId="163" applyNumberFormat="1" applyFont="1" applyBorder="1" applyAlignment="1">
      <alignment horizontal="right" vertical="center"/>
      <protection/>
    </xf>
    <xf numFmtId="3" fontId="35" fillId="0" borderId="96" xfId="163" applyNumberFormat="1" applyFont="1" applyBorder="1" applyAlignment="1">
      <alignment horizontal="center" vertical="center"/>
      <protection/>
    </xf>
    <xf numFmtId="3" fontId="35" fillId="0" borderId="96" xfId="163" applyNumberFormat="1" applyFont="1" applyBorder="1" applyAlignment="1">
      <alignment vertical="center"/>
      <protection/>
    </xf>
    <xf numFmtId="3" fontId="35" fillId="0" borderId="96" xfId="163" applyNumberFormat="1" applyFont="1" applyBorder="1" applyAlignment="1">
      <alignment horizontal="right" vertical="center"/>
      <protection/>
    </xf>
    <xf numFmtId="3" fontId="30" fillId="0" borderId="96" xfId="163" applyNumberFormat="1" applyFont="1" applyBorder="1" applyAlignment="1">
      <alignment horizontal="left" vertical="center" wrapText="1"/>
      <protection/>
    </xf>
    <xf numFmtId="3" fontId="30" fillId="0" borderId="96" xfId="163" applyNumberFormat="1" applyFont="1" applyFill="1" applyBorder="1" applyAlignment="1">
      <alignment vertical="center"/>
      <protection/>
    </xf>
    <xf numFmtId="3" fontId="30" fillId="0" borderId="96" xfId="163" applyNumberFormat="1" applyFont="1" applyFill="1" applyBorder="1" applyAlignment="1">
      <alignment horizontal="right" vertical="center"/>
      <protection/>
    </xf>
    <xf numFmtId="3" fontId="35" fillId="0" borderId="0" xfId="148" applyNumberFormat="1" applyFont="1" applyAlignment="1">
      <alignment vertical="center"/>
      <protection/>
    </xf>
    <xf numFmtId="3" fontId="35" fillId="0" borderId="0" xfId="148" applyNumberFormat="1" applyFont="1" applyFill="1" applyAlignment="1">
      <alignment vertical="center"/>
      <protection/>
    </xf>
    <xf numFmtId="0" fontId="35" fillId="0" borderId="0" xfId="148" applyFont="1">
      <alignment/>
      <protection/>
    </xf>
    <xf numFmtId="3" fontId="30" fillId="67" borderId="117" xfId="163" applyNumberFormat="1" applyFont="1" applyFill="1" applyBorder="1" applyAlignment="1">
      <alignment horizontal="center" vertical="center" wrapText="1"/>
      <protection/>
    </xf>
    <xf numFmtId="3" fontId="35" fillId="65" borderId="96" xfId="163" applyNumberFormat="1" applyFont="1" applyFill="1" applyBorder="1" applyAlignment="1">
      <alignment horizontal="center" vertical="center"/>
      <protection/>
    </xf>
    <xf numFmtId="3" fontId="30" fillId="65" borderId="96" xfId="163" applyNumberFormat="1" applyFont="1" applyFill="1" applyBorder="1" applyAlignment="1">
      <alignment horizontal="left" vertical="center" wrapText="1"/>
      <protection/>
    </xf>
    <xf numFmtId="3" fontId="30" fillId="65" borderId="96" xfId="163" applyNumberFormat="1" applyFont="1" applyFill="1" applyBorder="1" applyAlignment="1">
      <alignment vertical="center"/>
      <protection/>
    </xf>
    <xf numFmtId="3" fontId="44" fillId="0" borderId="97" xfId="163" applyNumberFormat="1" applyFont="1" applyFill="1" applyBorder="1" applyAlignment="1">
      <alignment horizontal="center" vertical="center" wrapText="1"/>
      <protection/>
    </xf>
    <xf numFmtId="3" fontId="83" fillId="0" borderId="96" xfId="163" applyNumberFormat="1" applyFont="1" applyFill="1" applyBorder="1" applyAlignment="1">
      <alignment horizontal="center" vertical="center" wrapText="1"/>
      <protection/>
    </xf>
    <xf numFmtId="3" fontId="83" fillId="0" borderId="97" xfId="163" applyNumberFormat="1" applyFont="1" applyFill="1" applyBorder="1" applyAlignment="1">
      <alignment horizontal="center" vertical="center" wrapText="1"/>
      <protection/>
    </xf>
    <xf numFmtId="0" fontId="87" fillId="0" borderId="96" xfId="148" applyFont="1" applyFill="1" applyBorder="1" applyAlignment="1">
      <alignment horizontal="center"/>
      <protection/>
    </xf>
    <xf numFmtId="0" fontId="58" fillId="0" borderId="96" xfId="148" applyFont="1" applyFill="1" applyBorder="1" applyAlignment="1">
      <alignment horizontal="center" vertical="center" wrapText="1"/>
      <protection/>
    </xf>
    <xf numFmtId="0" fontId="58" fillId="0" borderId="96" xfId="148" applyFont="1" applyFill="1" applyBorder="1" applyAlignment="1">
      <alignment horizontal="center" vertical="center"/>
      <protection/>
    </xf>
    <xf numFmtId="0" fontId="44" fillId="0" borderId="96" xfId="143" applyFont="1" applyFill="1" applyBorder="1" applyAlignment="1">
      <alignment horizontal="center" vertical="center" wrapText="1"/>
      <protection/>
    </xf>
    <xf numFmtId="0" fontId="15" fillId="0" borderId="97" xfId="148" applyFont="1" applyFill="1" applyBorder="1" applyAlignment="1">
      <alignment horizontal="center" vertical="center" wrapText="1"/>
      <protection/>
    </xf>
    <xf numFmtId="0" fontId="57" fillId="0" borderId="96" xfId="160" applyFont="1" applyFill="1" applyBorder="1" applyAlignment="1">
      <alignment vertical="center"/>
      <protection/>
    </xf>
    <xf numFmtId="49" fontId="34" fillId="65" borderId="81" xfId="157" applyNumberFormat="1" applyFont="1" applyFill="1" applyBorder="1" applyAlignment="1" applyProtection="1">
      <alignment vertical="center" wrapText="1"/>
      <protection/>
    </xf>
    <xf numFmtId="0" fontId="33" fillId="65" borderId="78" xfId="157" applyFont="1" applyFill="1" applyBorder="1" applyAlignment="1" applyProtection="1">
      <alignment horizontal="left" vertical="center" wrapText="1" indent="1"/>
      <protection/>
    </xf>
    <xf numFmtId="0" fontId="33" fillId="65" borderId="67" xfId="157" applyFont="1" applyFill="1" applyBorder="1" applyAlignment="1" applyProtection="1">
      <alignment horizontal="left" vertical="center" wrapText="1" indent="1"/>
      <protection/>
    </xf>
    <xf numFmtId="0" fontId="33" fillId="65" borderId="78" xfId="157" applyFont="1" applyFill="1" applyBorder="1" applyAlignment="1" applyProtection="1">
      <alignment vertical="center" wrapText="1"/>
      <protection/>
    </xf>
    <xf numFmtId="0" fontId="88" fillId="0" borderId="79" xfId="157" applyFont="1" applyFill="1" applyBorder="1" applyAlignment="1" applyProtection="1">
      <alignment horizontal="center" vertical="center" wrapText="1"/>
      <protection/>
    </xf>
    <xf numFmtId="0" fontId="88" fillId="0" borderId="78" xfId="157" applyFont="1" applyFill="1" applyBorder="1" applyAlignment="1" applyProtection="1">
      <alignment horizontal="center" vertical="center" wrapText="1"/>
      <protection/>
    </xf>
    <xf numFmtId="0" fontId="88" fillId="0" borderId="80" xfId="157" applyFont="1" applyFill="1" applyBorder="1" applyAlignment="1" applyProtection="1">
      <alignment horizontal="center" vertical="center" wrapText="1"/>
      <protection/>
    </xf>
    <xf numFmtId="0" fontId="88" fillId="0" borderId="76" xfId="157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>
      <alignment/>
    </xf>
    <xf numFmtId="173" fontId="88" fillId="0" borderId="76" xfId="157" applyNumberFormat="1" applyFont="1" applyFill="1" applyBorder="1" applyAlignment="1" applyProtection="1">
      <alignment horizontal="right" vertical="center" wrapText="1" indent="1"/>
      <protection/>
    </xf>
    <xf numFmtId="3" fontId="83" fillId="0" borderId="60" xfId="140" applyNumberFormat="1" applyFont="1" applyFill="1" applyBorder="1" applyAlignment="1">
      <alignment horizontal="right" vertical="center" wrapText="1"/>
      <protection/>
    </xf>
    <xf numFmtId="173" fontId="87" fillId="0" borderId="85" xfId="157" applyNumberFormat="1" applyFont="1" applyFill="1" applyBorder="1" applyAlignment="1" applyProtection="1">
      <alignment horizontal="right" vertical="center" wrapText="1" indent="1"/>
      <protection locked="0"/>
    </xf>
    <xf numFmtId="3" fontId="83" fillId="0" borderId="81" xfId="140" applyNumberFormat="1" applyFont="1" applyFill="1" applyBorder="1" applyAlignment="1">
      <alignment horizontal="right" vertical="center" wrapText="1"/>
      <protection/>
    </xf>
    <xf numFmtId="173" fontId="87" fillId="0" borderId="87" xfId="157" applyNumberFormat="1" applyFont="1" applyFill="1" applyBorder="1" applyAlignment="1" applyProtection="1">
      <alignment horizontal="right" vertical="center" wrapText="1" indent="1"/>
      <protection locked="0"/>
    </xf>
    <xf numFmtId="173" fontId="87" fillId="0" borderId="90" xfId="157" applyNumberFormat="1" applyFont="1" applyFill="1" applyBorder="1" applyAlignment="1" applyProtection="1">
      <alignment horizontal="right" vertical="center" wrapText="1" indent="1"/>
      <protection locked="0"/>
    </xf>
    <xf numFmtId="49" fontId="87" fillId="0" borderId="59" xfId="157" applyNumberFormat="1" applyFont="1" applyFill="1" applyBorder="1" applyAlignment="1" applyProtection="1">
      <alignment horizontal="right" vertical="center" wrapText="1"/>
      <protection/>
    </xf>
    <xf numFmtId="49" fontId="87" fillId="0" borderId="77" xfId="157" applyNumberFormat="1" applyFont="1" applyFill="1" applyBorder="1" applyAlignment="1" applyProtection="1">
      <alignment horizontal="right" vertical="center" wrapText="1"/>
      <protection/>
    </xf>
    <xf numFmtId="49" fontId="87" fillId="0" borderId="45" xfId="157" applyNumberFormat="1" applyFont="1" applyFill="1" applyBorder="1" applyAlignment="1" applyProtection="1">
      <alignment horizontal="left" vertical="center" wrapText="1" indent="1"/>
      <protection/>
    </xf>
    <xf numFmtId="49" fontId="87" fillId="0" borderId="45" xfId="157" applyNumberFormat="1" applyFont="1" applyFill="1" applyBorder="1" applyAlignment="1" applyProtection="1">
      <alignment horizontal="right" vertical="center" wrapText="1"/>
      <protection/>
    </xf>
    <xf numFmtId="173" fontId="87" fillId="68" borderId="87" xfId="157" applyNumberFormat="1" applyFont="1" applyFill="1" applyBorder="1" applyAlignment="1" applyProtection="1">
      <alignment horizontal="right" vertical="center" wrapText="1" indent="1"/>
      <protection locked="0"/>
    </xf>
    <xf numFmtId="49" fontId="87" fillId="0" borderId="77" xfId="157" applyNumberFormat="1" applyFont="1" applyFill="1" applyBorder="1" applyAlignment="1" applyProtection="1">
      <alignment horizontal="right" vertical="center" wrapText="1" indent="1"/>
      <protection/>
    </xf>
    <xf numFmtId="0" fontId="88" fillId="0" borderId="27" xfId="157" applyFont="1" applyFill="1" applyBorder="1" applyAlignment="1" applyProtection="1">
      <alignment horizontal="left" vertical="center" wrapText="1" indent="1"/>
      <protection/>
    </xf>
    <xf numFmtId="173" fontId="88" fillId="0" borderId="27" xfId="157" applyNumberFormat="1" applyFont="1" applyFill="1" applyBorder="1" applyAlignment="1" applyProtection="1">
      <alignment horizontal="right" vertical="center" wrapText="1" indent="1"/>
      <protection/>
    </xf>
    <xf numFmtId="0" fontId="82" fillId="0" borderId="78" xfId="159" applyFont="1" applyBorder="1" applyAlignment="1" applyProtection="1">
      <alignment wrapText="1"/>
      <protection/>
    </xf>
    <xf numFmtId="173" fontId="88" fillId="65" borderId="76" xfId="157" applyNumberFormat="1" applyFont="1" applyFill="1" applyBorder="1" applyAlignment="1" applyProtection="1">
      <alignment horizontal="right" vertical="center" wrapText="1" indent="1"/>
      <protection/>
    </xf>
    <xf numFmtId="0" fontId="90" fillId="65" borderId="95" xfId="159" applyFont="1" applyFill="1" applyBorder="1" applyAlignment="1" applyProtection="1">
      <alignment wrapText="1"/>
      <protection/>
    </xf>
    <xf numFmtId="0" fontId="88" fillId="65" borderId="78" xfId="157" applyFont="1" applyFill="1" applyBorder="1" applyAlignment="1" applyProtection="1">
      <alignment horizontal="left" vertical="center" wrapText="1" indent="1"/>
      <protection/>
    </xf>
    <xf numFmtId="3" fontId="82" fillId="65" borderId="80" xfId="140" applyNumberFormat="1" applyFont="1" applyFill="1" applyBorder="1" applyAlignment="1">
      <alignment horizontal="center" vertical="center" wrapText="1"/>
      <protection/>
    </xf>
    <xf numFmtId="0" fontId="89" fillId="65" borderId="78" xfId="157" applyFont="1" applyFill="1" applyBorder="1" applyAlignment="1" applyProtection="1">
      <alignment vertical="center" wrapText="1"/>
      <protection/>
    </xf>
    <xf numFmtId="173" fontId="88" fillId="65" borderId="118" xfId="157" applyNumberFormat="1" applyFont="1" applyFill="1" applyBorder="1" applyAlignment="1" applyProtection="1">
      <alignment horizontal="right" vertical="center" wrapText="1" indent="1"/>
      <protection locked="0"/>
    </xf>
    <xf numFmtId="0" fontId="89" fillId="65" borderId="78" xfId="157" applyFont="1" applyFill="1" applyBorder="1" applyAlignment="1" applyProtection="1">
      <alignment horizontal="left" vertical="center" wrapText="1"/>
      <protection/>
    </xf>
    <xf numFmtId="0" fontId="48" fillId="0" borderId="0" xfId="0" applyFont="1" applyBorder="1" applyAlignment="1">
      <alignment horizontal="center"/>
    </xf>
    <xf numFmtId="3" fontId="39" fillId="64" borderId="96" xfId="163" applyNumberFormat="1" applyFont="1" applyFill="1" applyBorder="1" applyAlignment="1">
      <alignment horizontal="center" vertical="center" wrapText="1"/>
      <protection/>
    </xf>
    <xf numFmtId="3" fontId="44" fillId="0" borderId="0" xfId="162" applyNumberFormat="1" applyFont="1" applyFill="1" applyBorder="1" applyAlignment="1">
      <alignment horizontal="center" vertical="center" wrapText="1"/>
      <protection/>
    </xf>
    <xf numFmtId="0" fontId="14" fillId="0" borderId="0" xfId="142" applyBorder="1" applyAlignment="1">
      <alignment vertical="center"/>
      <protection/>
    </xf>
    <xf numFmtId="0" fontId="44" fillId="0" borderId="0" xfId="142" applyFont="1" applyFill="1" applyBorder="1" applyAlignment="1">
      <alignment horizontal="center" vertical="center"/>
      <protection/>
    </xf>
    <xf numFmtId="0" fontId="44" fillId="0" borderId="0" xfId="142" applyFont="1" applyFill="1" applyBorder="1" applyAlignment="1">
      <alignment vertical="center"/>
      <protection/>
    </xf>
    <xf numFmtId="0" fontId="38" fillId="0" borderId="0" xfId="0" applyFont="1" applyAlignment="1">
      <alignment horizontal="center"/>
    </xf>
    <xf numFmtId="3" fontId="72" fillId="0" borderId="38" xfId="137" applyNumberFormat="1" applyFont="1" applyFill="1" applyBorder="1" applyAlignment="1">
      <alignment vertical="center"/>
      <protection/>
    </xf>
    <xf numFmtId="3" fontId="75" fillId="0" borderId="30" xfId="137" applyNumberFormat="1" applyFont="1" applyFill="1" applyBorder="1" applyAlignment="1">
      <alignment vertical="center" wrapText="1"/>
      <protection/>
    </xf>
    <xf numFmtId="0" fontId="0" fillId="0" borderId="110" xfId="0" applyBorder="1" applyAlignment="1">
      <alignment/>
    </xf>
    <xf numFmtId="3" fontId="72" fillId="0" borderId="119" xfId="137" applyNumberFormat="1" applyFont="1" applyFill="1" applyBorder="1" applyAlignment="1">
      <alignment vertical="center" wrapText="1"/>
      <protection/>
    </xf>
    <xf numFmtId="3" fontId="74" fillId="66" borderId="53" xfId="137" applyNumberFormat="1" applyFont="1" applyFill="1" applyBorder="1" applyAlignment="1">
      <alignment vertical="center"/>
      <protection/>
    </xf>
    <xf numFmtId="3" fontId="74" fillId="66" borderId="114" xfId="137" applyNumberFormat="1" applyFont="1" applyFill="1" applyBorder="1" applyAlignment="1">
      <alignment vertical="center"/>
      <protection/>
    </xf>
    <xf numFmtId="0" fontId="57" fillId="0" borderId="100" xfId="142" applyFont="1" applyFill="1" applyBorder="1" applyAlignment="1">
      <alignment horizontal="center" vertical="center"/>
      <protection/>
    </xf>
    <xf numFmtId="3" fontId="57" fillId="0" borderId="99" xfId="162" applyNumberFormat="1" applyFont="1" applyFill="1" applyBorder="1" applyAlignment="1">
      <alignment horizontal="center" vertical="center"/>
      <protection/>
    </xf>
    <xf numFmtId="0" fontId="57" fillId="0" borderId="99" xfId="142" applyFont="1" applyFill="1" applyBorder="1" applyAlignment="1">
      <alignment horizontal="center" vertical="center"/>
      <protection/>
    </xf>
    <xf numFmtId="3" fontId="57" fillId="0" borderId="120" xfId="162" applyNumberFormat="1" applyFont="1" applyFill="1" applyBorder="1" applyAlignment="1">
      <alignment horizontal="center" vertical="center"/>
      <protection/>
    </xf>
    <xf numFmtId="3" fontId="57" fillId="0" borderId="96" xfId="162" applyNumberFormat="1" applyFont="1" applyFill="1" applyBorder="1" applyAlignment="1">
      <alignment horizontal="center" vertical="center"/>
      <protection/>
    </xf>
    <xf numFmtId="3" fontId="57" fillId="0" borderId="99" xfId="162" applyNumberFormat="1" applyFont="1" applyFill="1" applyBorder="1" applyAlignment="1">
      <alignment horizontal="center" vertical="center" wrapText="1"/>
      <protection/>
    </xf>
    <xf numFmtId="0" fontId="57" fillId="0" borderId="96" xfId="160" applyFont="1" applyFill="1" applyBorder="1" applyAlignment="1">
      <alignment horizontal="center" vertical="center"/>
      <protection/>
    </xf>
    <xf numFmtId="0" fontId="83" fillId="0" borderId="96" xfId="142" applyFont="1" applyBorder="1" applyAlignment="1">
      <alignment horizontal="center" vertical="center"/>
      <protection/>
    </xf>
    <xf numFmtId="0" fontId="55" fillId="0" borderId="0" xfId="142" applyFont="1" applyAlignment="1">
      <alignment horizontal="center" vertical="center"/>
      <protection/>
    </xf>
    <xf numFmtId="0" fontId="14" fillId="0" borderId="0" xfId="142" applyFont="1" applyAlignment="1">
      <alignment horizontal="center" vertical="center"/>
      <protection/>
    </xf>
    <xf numFmtId="0" fontId="14" fillId="0" borderId="0" xfId="142" applyFont="1" applyBorder="1" applyAlignment="1">
      <alignment horizontal="center" vertical="center"/>
      <protection/>
    </xf>
    <xf numFmtId="0" fontId="34" fillId="64" borderId="96" xfId="148" applyFont="1" applyFill="1" applyBorder="1" applyAlignment="1">
      <alignment horizontal="center" vertical="center"/>
      <protection/>
    </xf>
    <xf numFmtId="0" fontId="83" fillId="64" borderId="96" xfId="142" applyFont="1" applyFill="1" applyBorder="1" applyAlignment="1">
      <alignment horizontal="center" vertical="center" wrapText="1"/>
      <protection/>
    </xf>
    <xf numFmtId="0" fontId="83" fillId="64" borderId="96" xfId="142" applyFont="1" applyFill="1" applyBorder="1" applyAlignment="1">
      <alignment horizontal="center" vertical="center"/>
      <protection/>
    </xf>
    <xf numFmtId="49" fontId="35" fillId="0" borderId="0" xfId="142" applyNumberFormat="1" applyFont="1" applyAlignment="1">
      <alignment vertical="center"/>
      <protection/>
    </xf>
    <xf numFmtId="0" fontId="44" fillId="0" borderId="0" xfId="142" applyFont="1" applyAlignment="1">
      <alignment vertical="center"/>
      <protection/>
    </xf>
    <xf numFmtId="0" fontId="35" fillId="0" borderId="0" xfId="142" applyFont="1" applyAlignment="1">
      <alignment vertical="center"/>
      <protection/>
    </xf>
    <xf numFmtId="3" fontId="83" fillId="0" borderId="96" xfId="163" applyNumberFormat="1" applyFont="1" applyFill="1" applyBorder="1" applyAlignment="1">
      <alignment horizontal="center" vertical="center"/>
      <protection/>
    </xf>
    <xf numFmtId="3" fontId="83" fillId="0" borderId="121" xfId="162" applyNumberFormat="1" applyFont="1" applyFill="1" applyBorder="1" applyAlignment="1">
      <alignment vertical="center"/>
      <protection/>
    </xf>
    <xf numFmtId="3" fontId="83" fillId="0" borderId="101" xfId="162" applyNumberFormat="1" applyFont="1" applyFill="1" applyBorder="1" applyAlignment="1">
      <alignment horizontal="left" vertical="center" wrapText="1"/>
      <protection/>
    </xf>
    <xf numFmtId="3" fontId="83" fillId="0" borderId="101" xfId="162" applyNumberFormat="1" applyFont="1" applyFill="1" applyBorder="1" applyAlignment="1">
      <alignment horizontal="left" vertical="center"/>
      <protection/>
    </xf>
    <xf numFmtId="3" fontId="83" fillId="0" borderId="101" xfId="162" applyNumberFormat="1" applyFont="1" applyFill="1" applyBorder="1" applyAlignment="1">
      <alignment vertical="center"/>
      <protection/>
    </xf>
    <xf numFmtId="3" fontId="83" fillId="0" borderId="122" xfId="162" applyNumberFormat="1" applyFont="1" applyFill="1" applyBorder="1" applyAlignment="1">
      <alignment horizontal="left" vertical="center"/>
      <protection/>
    </xf>
    <xf numFmtId="3" fontId="83" fillId="0" borderId="105" xfId="162" applyNumberFormat="1" applyFont="1" applyFill="1" applyBorder="1" applyAlignment="1">
      <alignment vertical="center"/>
      <protection/>
    </xf>
    <xf numFmtId="3" fontId="83" fillId="0" borderId="123" xfId="162" applyNumberFormat="1" applyFont="1" applyFill="1" applyBorder="1" applyAlignment="1">
      <alignment vertical="center"/>
      <protection/>
    </xf>
    <xf numFmtId="3" fontId="83" fillId="0" borderId="105" xfId="162" applyNumberFormat="1" applyFont="1" applyFill="1" applyBorder="1" applyAlignment="1">
      <alignment horizontal="left" vertical="center"/>
      <protection/>
    </xf>
    <xf numFmtId="0" fontId="92" fillId="0" borderId="0" xfId="150" applyFont="1">
      <alignment/>
      <protection/>
    </xf>
    <xf numFmtId="0" fontId="93" fillId="64" borderId="97" xfId="150" applyFont="1" applyFill="1" applyBorder="1" applyAlignment="1">
      <alignment horizontal="center" vertical="center" wrapText="1"/>
      <protection/>
    </xf>
    <xf numFmtId="3" fontId="94" fillId="64" borderId="124" xfId="150" applyNumberFormat="1" applyFont="1" applyFill="1" applyBorder="1" applyAlignment="1">
      <alignment horizontal="right" wrapText="1"/>
      <protection/>
    </xf>
    <xf numFmtId="0" fontId="94" fillId="64" borderId="96" xfId="150" applyFont="1" applyFill="1" applyBorder="1" applyAlignment="1">
      <alignment horizontal="left"/>
      <protection/>
    </xf>
    <xf numFmtId="0" fontId="93" fillId="64" borderId="96" xfId="150" applyFont="1" applyFill="1" applyBorder="1">
      <alignment/>
      <protection/>
    </xf>
    <xf numFmtId="3" fontId="94" fillId="64" borderId="96" xfId="150" applyNumberFormat="1" applyFont="1" applyFill="1" applyBorder="1" applyAlignment="1">
      <alignment horizontal="right" vertical="center"/>
      <protection/>
    </xf>
    <xf numFmtId="0" fontId="94" fillId="64" borderId="98" xfId="150" applyFont="1" applyFill="1" applyBorder="1">
      <alignment/>
      <protection/>
    </xf>
    <xf numFmtId="0" fontId="94" fillId="64" borderId="99" xfId="150" applyFont="1" applyFill="1" applyBorder="1">
      <alignment/>
      <protection/>
    </xf>
    <xf numFmtId="0" fontId="93" fillId="0" borderId="98" xfId="150" applyFont="1" applyBorder="1">
      <alignment/>
      <protection/>
    </xf>
    <xf numFmtId="0" fontId="94" fillId="0" borderId="96" xfId="150" applyFont="1" applyBorder="1">
      <alignment/>
      <protection/>
    </xf>
    <xf numFmtId="3" fontId="94" fillId="0" borderId="96" xfId="150" applyNumberFormat="1" applyFont="1" applyBorder="1" applyAlignment="1">
      <alignment horizontal="right" vertical="center"/>
      <protection/>
    </xf>
    <xf numFmtId="0" fontId="93" fillId="0" borderId="96" xfId="150" applyFont="1" applyBorder="1">
      <alignment/>
      <protection/>
    </xf>
    <xf numFmtId="3" fontId="93" fillId="0" borderId="96" xfId="150" applyNumberFormat="1" applyFont="1" applyBorder="1" applyAlignment="1">
      <alignment horizontal="right" vertical="center"/>
      <protection/>
    </xf>
    <xf numFmtId="0" fontId="94" fillId="0" borderId="98" xfId="150" applyFont="1" applyBorder="1">
      <alignment/>
      <protection/>
    </xf>
    <xf numFmtId="3" fontId="93" fillId="0" borderId="96" xfId="150" applyNumberFormat="1" applyFont="1" applyBorder="1">
      <alignment/>
      <protection/>
    </xf>
    <xf numFmtId="0" fontId="94" fillId="0" borderId="96" xfId="150" applyFont="1" applyFill="1" applyBorder="1">
      <alignment/>
      <protection/>
    </xf>
    <xf numFmtId="3" fontId="94" fillId="0" borderId="96" xfId="150" applyNumberFormat="1" applyFont="1" applyBorder="1" applyAlignment="1">
      <alignment horizontal="right"/>
      <protection/>
    </xf>
    <xf numFmtId="0" fontId="93" fillId="0" borderId="96" xfId="150" applyFont="1" applyFill="1" applyBorder="1">
      <alignment/>
      <protection/>
    </xf>
    <xf numFmtId="0" fontId="94" fillId="64" borderId="96" xfId="150" applyFont="1" applyFill="1" applyBorder="1">
      <alignment/>
      <protection/>
    </xf>
    <xf numFmtId="3" fontId="93" fillId="64" borderId="96" xfId="150" applyNumberFormat="1" applyFont="1" applyFill="1" applyBorder="1">
      <alignment/>
      <protection/>
    </xf>
    <xf numFmtId="0" fontId="94" fillId="0" borderId="96" xfId="150" applyFont="1" applyFill="1" applyBorder="1" applyAlignment="1">
      <alignment horizontal="left"/>
      <protection/>
    </xf>
    <xf numFmtId="3" fontId="94" fillId="0" borderId="96" xfId="150" applyNumberFormat="1" applyFont="1" applyBorder="1">
      <alignment/>
      <protection/>
    </xf>
    <xf numFmtId="3" fontId="94" fillId="64" borderId="96" xfId="150" applyNumberFormat="1" applyFont="1" applyFill="1" applyBorder="1" applyAlignment="1">
      <alignment horizontal="right"/>
      <protection/>
    </xf>
    <xf numFmtId="3" fontId="94" fillId="64" borderId="96" xfId="150" applyNumberFormat="1" applyFont="1" applyFill="1" applyBorder="1">
      <alignment/>
      <protection/>
    </xf>
    <xf numFmtId="0" fontId="2" fillId="0" borderId="0" xfId="150">
      <alignment/>
      <protection/>
    </xf>
    <xf numFmtId="3" fontId="94" fillId="64" borderId="96" xfId="150" applyNumberFormat="1" applyFont="1" applyFill="1" applyBorder="1" applyAlignment="1">
      <alignment horizontal="right" wrapText="1"/>
      <protection/>
    </xf>
    <xf numFmtId="0" fontId="93" fillId="0" borderId="0" xfId="150" applyFont="1">
      <alignment/>
      <protection/>
    </xf>
    <xf numFmtId="3" fontId="94" fillId="0" borderId="96" xfId="150" applyNumberFormat="1" applyFont="1" applyFill="1" applyBorder="1" applyAlignment="1">
      <alignment horizontal="right" wrapText="1"/>
      <protection/>
    </xf>
    <xf numFmtId="3" fontId="94" fillId="0" borderId="98" xfId="150" applyNumberFormat="1" applyFont="1" applyBorder="1">
      <alignment/>
      <protection/>
    </xf>
    <xf numFmtId="3" fontId="38" fillId="0" borderId="96" xfId="137" applyNumberFormat="1" applyFont="1" applyFill="1" applyBorder="1" applyAlignment="1">
      <alignment vertical="center"/>
      <protection/>
    </xf>
    <xf numFmtId="3" fontId="38" fillId="0" borderId="96" xfId="137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4" fillId="0" borderId="0" xfId="146" applyFont="1" applyFill="1" applyBorder="1" applyAlignment="1">
      <alignment wrapText="1"/>
      <protection/>
    </xf>
    <xf numFmtId="0" fontId="36" fillId="0" borderId="0" xfId="146" applyFont="1" applyFill="1" applyBorder="1" applyAlignment="1">
      <alignment/>
      <protection/>
    </xf>
    <xf numFmtId="0" fontId="35" fillId="0" borderId="0" xfId="146" applyFont="1" applyFill="1" applyBorder="1" applyAlignment="1">
      <alignment/>
      <protection/>
    </xf>
    <xf numFmtId="0" fontId="15" fillId="0" borderId="0" xfId="149" applyFont="1" applyFill="1" applyBorder="1">
      <alignment/>
      <protection/>
    </xf>
    <xf numFmtId="49" fontId="25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96" xfId="0" applyBorder="1" applyAlignment="1">
      <alignment/>
    </xf>
    <xf numFmtId="0" fontId="0" fillId="0" borderId="116" xfId="0" applyBorder="1" applyAlignment="1">
      <alignment/>
    </xf>
    <xf numFmtId="0" fontId="44" fillId="0" borderId="96" xfId="0" applyFont="1" applyBorder="1" applyAlignment="1">
      <alignment/>
    </xf>
    <xf numFmtId="0" fontId="44" fillId="0" borderId="116" xfId="0" applyFont="1" applyBorder="1" applyAlignment="1">
      <alignment/>
    </xf>
    <xf numFmtId="0" fontId="44" fillId="64" borderId="96" xfId="0" applyFont="1" applyFill="1" applyBorder="1" applyAlignment="1">
      <alignment/>
    </xf>
    <xf numFmtId="0" fontId="38" fillId="64" borderId="96" xfId="0" applyFont="1" applyFill="1" applyBorder="1" applyAlignment="1">
      <alignment/>
    </xf>
    <xf numFmtId="0" fontId="44" fillId="0" borderId="0" xfId="0" applyFont="1" applyAlignment="1">
      <alignment/>
    </xf>
    <xf numFmtId="0" fontId="44" fillId="64" borderId="125" xfId="0" applyFont="1" applyFill="1" applyBorder="1" applyAlignment="1">
      <alignment/>
    </xf>
    <xf numFmtId="0" fontId="38" fillId="64" borderId="125" xfId="0" applyFont="1" applyFill="1" applyBorder="1" applyAlignment="1">
      <alignment/>
    </xf>
    <xf numFmtId="0" fontId="38" fillId="64" borderId="0" xfId="0" applyFont="1" applyFill="1" applyAlignment="1">
      <alignment/>
    </xf>
    <xf numFmtId="0" fontId="23" fillId="64" borderId="96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94" fillId="0" borderId="0" xfId="136" applyFont="1" applyFill="1" applyBorder="1" applyAlignment="1">
      <alignment vertical="center" wrapText="1"/>
      <protection/>
    </xf>
    <xf numFmtId="0" fontId="94" fillId="0" borderId="0" xfId="136" applyFont="1" applyFill="1" applyBorder="1" applyAlignment="1">
      <alignment horizontal="left" vertical="center"/>
      <protection/>
    </xf>
    <xf numFmtId="0" fontId="38" fillId="64" borderId="96" xfId="0" applyFont="1" applyFill="1" applyBorder="1" applyAlignment="1">
      <alignment horizontal="center"/>
    </xf>
    <xf numFmtId="0" fontId="44" fillId="0" borderId="96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38" fillId="64" borderId="98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2" fillId="0" borderId="0" xfId="150" applyAlignment="1">
      <alignment horizontal="center" wrapText="1"/>
      <protection/>
    </xf>
    <xf numFmtId="0" fontId="2" fillId="0" borderId="0" xfId="150" applyAlignment="1">
      <alignment horizontal="center"/>
      <protection/>
    </xf>
    <xf numFmtId="0" fontId="93" fillId="0" borderId="0" xfId="150" applyFont="1" applyAlignment="1">
      <alignment horizontal="center" wrapText="1"/>
      <protection/>
    </xf>
    <xf numFmtId="0" fontId="93" fillId="0" borderId="96" xfId="150" applyFont="1" applyBorder="1" applyAlignment="1">
      <alignment horizontal="center" vertical="center" wrapText="1"/>
      <protection/>
    </xf>
    <xf numFmtId="3" fontId="93" fillId="0" borderId="96" xfId="150" applyNumberFormat="1" applyFont="1" applyBorder="1" applyAlignment="1">
      <alignment horizontal="center"/>
      <protection/>
    </xf>
    <xf numFmtId="0" fontId="93" fillId="0" borderId="96" xfId="150" applyFont="1" applyBorder="1" applyAlignment="1">
      <alignment horizontal="left" vertical="center" wrapText="1"/>
      <protection/>
    </xf>
    <xf numFmtId="3" fontId="93" fillId="0" borderId="96" xfId="150" applyNumberFormat="1" applyFont="1" applyBorder="1" applyAlignment="1">
      <alignment horizontal="center" vertical="center"/>
      <protection/>
    </xf>
    <xf numFmtId="0" fontId="95" fillId="0" borderId="0" xfId="150" applyFont="1">
      <alignment/>
      <protection/>
    </xf>
    <xf numFmtId="0" fontId="96" fillId="64" borderId="96" xfId="150" applyFont="1" applyFill="1" applyBorder="1" applyAlignment="1">
      <alignment horizontal="center" vertical="center" wrapText="1"/>
      <protection/>
    </xf>
    <xf numFmtId="0" fontId="96" fillId="64" borderId="96" xfId="136" applyFont="1" applyFill="1" applyBorder="1" applyAlignment="1">
      <alignment horizontal="center" vertical="center" wrapText="1"/>
      <protection/>
    </xf>
    <xf numFmtId="0" fontId="42" fillId="64" borderId="96" xfId="0" applyFont="1" applyFill="1" applyBorder="1" applyAlignment="1">
      <alignment horizontal="center" wrapText="1"/>
    </xf>
    <xf numFmtId="0" fontId="42" fillId="64" borderId="96" xfId="0" applyFont="1" applyFill="1" applyBorder="1" applyAlignment="1">
      <alignment vertical="center"/>
    </xf>
    <xf numFmtId="0" fontId="38" fillId="0" borderId="96" xfId="0" applyFont="1" applyBorder="1" applyAlignment="1">
      <alignment horizontal="center"/>
    </xf>
    <xf numFmtId="3" fontId="59" fillId="0" borderId="38" xfId="137" applyNumberFormat="1" applyFont="1" applyFill="1" applyBorder="1" applyAlignment="1">
      <alignment horizontal="center" vertical="center" wrapText="1"/>
      <protection/>
    </xf>
    <xf numFmtId="3" fontId="59" fillId="0" borderId="24" xfId="137" applyNumberFormat="1" applyFont="1" applyFill="1" applyBorder="1" applyAlignment="1">
      <alignment vertical="center" wrapText="1"/>
      <protection/>
    </xf>
    <xf numFmtId="3" fontId="59" fillId="0" borderId="24" xfId="137" applyNumberFormat="1" applyFont="1" applyFill="1" applyBorder="1" applyAlignment="1">
      <alignment horizontal="center" vertical="center" wrapText="1"/>
      <protection/>
    </xf>
    <xf numFmtId="3" fontId="59" fillId="0" borderId="24" xfId="137" applyNumberFormat="1" applyFont="1" applyFill="1" applyBorder="1" applyAlignment="1">
      <alignment horizontal="right" vertical="center" wrapText="1"/>
      <protection/>
    </xf>
    <xf numFmtId="3" fontId="59" fillId="0" borderId="86" xfId="137" applyNumberFormat="1" applyFont="1" applyFill="1" applyBorder="1" applyAlignment="1">
      <alignment vertical="center" wrapText="1"/>
      <protection/>
    </xf>
    <xf numFmtId="3" fontId="59" fillId="0" borderId="81" xfId="137" applyNumberFormat="1" applyFont="1" applyFill="1" applyBorder="1" applyAlignment="1">
      <alignment vertical="center" wrapText="1"/>
      <protection/>
    </xf>
    <xf numFmtId="3" fontId="59" fillId="0" borderId="39" xfId="137" applyNumberFormat="1" applyFont="1" applyFill="1" applyBorder="1" applyAlignment="1">
      <alignment vertical="center" wrapText="1"/>
      <protection/>
    </xf>
    <xf numFmtId="0" fontId="59" fillId="0" borderId="24" xfId="160" applyFont="1" applyFill="1" applyBorder="1" applyAlignment="1">
      <alignment vertical="center" wrapText="1"/>
      <protection/>
    </xf>
    <xf numFmtId="0" fontId="59" fillId="0" borderId="38" xfId="137" applyNumberFormat="1" applyFont="1" applyFill="1" applyBorder="1" applyAlignment="1">
      <alignment horizontal="center" vertical="center" wrapText="1"/>
      <protection/>
    </xf>
    <xf numFmtId="0" fontId="59" fillId="0" borderId="44" xfId="160" applyFont="1" applyFill="1" applyBorder="1" applyAlignment="1">
      <alignment vertical="center" wrapText="1"/>
      <protection/>
    </xf>
    <xf numFmtId="3" fontId="59" fillId="0" borderId="44" xfId="137" applyNumberFormat="1" applyFont="1" applyFill="1" applyBorder="1" applyAlignment="1">
      <alignment horizontal="center" vertical="center" wrapText="1"/>
      <protection/>
    </xf>
    <xf numFmtId="3" fontId="59" fillId="0" borderId="44" xfId="137" applyNumberFormat="1" applyFont="1" applyFill="1" applyBorder="1" applyAlignment="1">
      <alignment horizontal="right" vertical="center" wrapText="1"/>
      <protection/>
    </xf>
    <xf numFmtId="3" fontId="59" fillId="0" borderId="88" xfId="137" applyNumberFormat="1" applyFont="1" applyFill="1" applyBorder="1" applyAlignment="1">
      <alignment vertical="center" wrapText="1"/>
      <protection/>
    </xf>
    <xf numFmtId="3" fontId="59" fillId="0" borderId="63" xfId="137" applyNumberFormat="1" applyFont="1" applyFill="1" applyBorder="1" applyAlignment="1">
      <alignment vertical="center" wrapText="1"/>
      <protection/>
    </xf>
    <xf numFmtId="3" fontId="59" fillId="0" borderId="64" xfId="137" applyNumberFormat="1" applyFont="1" applyFill="1" applyBorder="1" applyAlignment="1">
      <alignment vertical="center" wrapText="1"/>
      <protection/>
    </xf>
    <xf numFmtId="3" fontId="59" fillId="0" borderId="44" xfId="137" applyNumberFormat="1" applyFont="1" applyFill="1" applyBorder="1" applyAlignment="1">
      <alignment vertical="center" wrapText="1"/>
      <protection/>
    </xf>
    <xf numFmtId="0" fontId="59" fillId="0" borderId="36" xfId="144" applyFont="1" applyFill="1" applyBorder="1" applyAlignment="1">
      <alignment vertical="center" wrapText="1"/>
      <protection/>
    </xf>
    <xf numFmtId="3" fontId="59" fillId="0" borderId="60" xfId="137" applyNumberFormat="1" applyFont="1" applyFill="1" applyBorder="1" applyAlignment="1">
      <alignment horizontal="center" vertical="center" wrapText="1"/>
      <protection/>
    </xf>
    <xf numFmtId="0" fontId="59" fillId="0" borderId="81" xfId="137" applyNumberFormat="1" applyFont="1" applyFill="1" applyBorder="1" applyAlignment="1">
      <alignment horizontal="center" vertical="center" wrapText="1"/>
      <protection/>
    </xf>
    <xf numFmtId="3" fontId="59" fillId="0" borderId="60" xfId="137" applyNumberFormat="1" applyFont="1" applyFill="1" applyBorder="1" applyAlignment="1">
      <alignment horizontal="right" vertical="center" wrapText="1"/>
      <protection/>
    </xf>
    <xf numFmtId="3" fontId="59" fillId="0" borderId="60" xfId="137" applyNumberFormat="1" applyFont="1" applyFill="1" applyBorder="1" applyAlignment="1">
      <alignment vertical="center" wrapText="1"/>
      <protection/>
    </xf>
    <xf numFmtId="3" fontId="59" fillId="0" borderId="36" xfId="137" applyNumberFormat="1" applyFont="1" applyFill="1" applyBorder="1" applyAlignment="1">
      <alignment vertical="center" wrapText="1"/>
      <protection/>
    </xf>
    <xf numFmtId="3" fontId="59" fillId="0" borderId="23" xfId="137" applyNumberFormat="1" applyFont="1" applyFill="1" applyBorder="1" applyAlignment="1">
      <alignment vertical="center" wrapText="1"/>
      <protection/>
    </xf>
    <xf numFmtId="0" fontId="59" fillId="0" borderId="81" xfId="160" applyFont="1" applyFill="1" applyBorder="1" applyAlignment="1">
      <alignment vertical="center" wrapText="1"/>
      <protection/>
    </xf>
    <xf numFmtId="3" fontId="59" fillId="0" borderId="81" xfId="137" applyNumberFormat="1" applyFont="1" applyFill="1" applyBorder="1" applyAlignment="1">
      <alignment horizontal="center" vertical="center" wrapText="1"/>
      <protection/>
    </xf>
    <xf numFmtId="3" fontId="59" fillId="0" borderId="81" xfId="137" applyNumberFormat="1" applyFont="1" applyFill="1" applyBorder="1" applyAlignment="1">
      <alignment horizontal="right" vertical="center" wrapText="1"/>
      <protection/>
    </xf>
    <xf numFmtId="3" fontId="101" fillId="0" borderId="81" xfId="137" applyNumberFormat="1" applyFont="1" applyFill="1" applyBorder="1" applyAlignment="1">
      <alignment vertical="center" wrapText="1"/>
      <protection/>
    </xf>
    <xf numFmtId="3" fontId="59" fillId="0" borderId="46" xfId="137" applyNumberFormat="1" applyFont="1" applyFill="1" applyBorder="1" applyAlignment="1">
      <alignment vertical="center" wrapText="1"/>
      <protection/>
    </xf>
    <xf numFmtId="3" fontId="59" fillId="0" borderId="46" xfId="137" applyNumberFormat="1" applyFont="1" applyFill="1" applyBorder="1" applyAlignment="1">
      <alignment horizontal="center" vertical="center" wrapText="1"/>
      <protection/>
    </xf>
    <xf numFmtId="3" fontId="59" fillId="0" borderId="46" xfId="137" applyNumberFormat="1" applyFont="1" applyFill="1" applyBorder="1" applyAlignment="1">
      <alignment horizontal="right" vertical="center" wrapText="1"/>
      <protection/>
    </xf>
    <xf numFmtId="3" fontId="101" fillId="0" borderId="46" xfId="137" applyNumberFormat="1" applyFont="1" applyFill="1" applyBorder="1" applyAlignment="1">
      <alignment vertical="center" wrapText="1"/>
      <protection/>
    </xf>
    <xf numFmtId="3" fontId="59" fillId="0" borderId="43" xfId="137" applyNumberFormat="1" applyFont="1" applyFill="1" applyBorder="1" applyAlignment="1">
      <alignment vertical="center" wrapText="1"/>
      <protection/>
    </xf>
    <xf numFmtId="3" fontId="59" fillId="0" borderId="25" xfId="137" applyNumberFormat="1" applyFont="1" applyFill="1" applyBorder="1" applyAlignment="1">
      <alignment vertical="center" wrapText="1"/>
      <protection/>
    </xf>
    <xf numFmtId="3" fontId="30" fillId="0" borderId="33" xfId="137" applyNumberFormat="1" applyFont="1" applyFill="1" applyBorder="1" applyAlignment="1">
      <alignment vertical="center" wrapText="1"/>
      <protection/>
    </xf>
    <xf numFmtId="3" fontId="42" fillId="0" borderId="33" xfId="137" applyNumberFormat="1" applyFont="1" applyFill="1" applyBorder="1" applyAlignment="1">
      <alignment horizontal="center" vertical="center" wrapText="1"/>
      <protection/>
    </xf>
    <xf numFmtId="3" fontId="30" fillId="0" borderId="38" xfId="137" applyNumberFormat="1" applyFont="1" applyFill="1" applyBorder="1" applyAlignment="1">
      <alignment horizontal="center" vertical="center" wrapText="1"/>
      <protection/>
    </xf>
    <xf numFmtId="3" fontId="30" fillId="0" borderId="33" xfId="137" applyNumberFormat="1" applyFont="1" applyFill="1" applyBorder="1" applyAlignment="1">
      <alignment horizontal="right" vertical="center" wrapText="1"/>
      <protection/>
    </xf>
    <xf numFmtId="3" fontId="30" fillId="0" borderId="91" xfId="137" applyNumberFormat="1" applyFont="1" applyFill="1" applyBorder="1" applyAlignment="1">
      <alignment vertical="center" wrapText="1"/>
      <protection/>
    </xf>
    <xf numFmtId="0" fontId="38" fillId="0" borderId="0" xfId="0" applyFont="1" applyAlignment="1">
      <alignment/>
    </xf>
    <xf numFmtId="0" fontId="44" fillId="0" borderId="0" xfId="137" applyFont="1" applyBorder="1">
      <alignment/>
      <protection/>
    </xf>
    <xf numFmtId="0" fontId="29" fillId="0" borderId="0" xfId="0" applyFont="1" applyAlignment="1">
      <alignment horizontal="center"/>
    </xf>
    <xf numFmtId="0" fontId="38" fillId="0" borderId="22" xfId="0" applyFont="1" applyBorder="1" applyAlignment="1">
      <alignment/>
    </xf>
    <xf numFmtId="0" fontId="38" fillId="0" borderId="78" xfId="0" applyFont="1" applyBorder="1" applyAlignment="1">
      <alignment horizontal="center"/>
    </xf>
    <xf numFmtId="0" fontId="38" fillId="0" borderId="80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44" fillId="0" borderId="24" xfId="0" applyFont="1" applyBorder="1" applyAlignment="1">
      <alignment wrapText="1"/>
    </xf>
    <xf numFmtId="3" fontId="72" fillId="0" borderId="23" xfId="0" applyNumberFormat="1" applyFont="1" applyBorder="1" applyAlignment="1">
      <alignment/>
    </xf>
    <xf numFmtId="3" fontId="72" fillId="0" borderId="77" xfId="0" applyNumberFormat="1" applyFont="1" applyBorder="1" applyAlignment="1">
      <alignment/>
    </xf>
    <xf numFmtId="3" fontId="72" fillId="0" borderId="81" xfId="0" applyNumberFormat="1" applyFont="1" applyBorder="1" applyAlignment="1">
      <alignment/>
    </xf>
    <xf numFmtId="3" fontId="72" fillId="0" borderId="39" xfId="0" applyNumberFormat="1" applyFont="1" applyBorder="1" applyAlignment="1">
      <alignment/>
    </xf>
    <xf numFmtId="3" fontId="72" fillId="0" borderId="24" xfId="0" applyNumberFormat="1" applyFont="1" applyBorder="1" applyAlignment="1">
      <alignment horizontal="right"/>
    </xf>
    <xf numFmtId="0" fontId="44" fillId="0" borderId="24" xfId="0" applyFont="1" applyBorder="1" applyAlignment="1">
      <alignment/>
    </xf>
    <xf numFmtId="3" fontId="72" fillId="0" borderId="24" xfId="0" applyNumberFormat="1" applyFont="1" applyBorder="1" applyAlignment="1">
      <alignment/>
    </xf>
    <xf numFmtId="0" fontId="44" fillId="0" borderId="126" xfId="0" applyFont="1" applyFill="1" applyBorder="1" applyAlignment="1">
      <alignment wrapText="1"/>
    </xf>
    <xf numFmtId="0" fontId="44" fillId="0" borderId="23" xfId="0" applyFont="1" applyBorder="1" applyAlignment="1">
      <alignment/>
    </xf>
    <xf numFmtId="0" fontId="44" fillId="0" borderId="52" xfId="0" applyFont="1" applyFill="1" applyBorder="1" applyAlignment="1">
      <alignment wrapText="1"/>
    </xf>
    <xf numFmtId="0" fontId="44" fillId="0" borderId="25" xfId="0" applyFont="1" applyBorder="1" applyAlignment="1">
      <alignment/>
    </xf>
    <xf numFmtId="3" fontId="72" fillId="0" borderId="45" xfId="0" applyNumberFormat="1" applyFont="1" applyBorder="1" applyAlignment="1">
      <alignment/>
    </xf>
    <xf numFmtId="3" fontId="72" fillId="0" borderId="46" xfId="0" applyNumberFormat="1" applyFont="1" applyBorder="1" applyAlignment="1">
      <alignment/>
    </xf>
    <xf numFmtId="3" fontId="72" fillId="0" borderId="43" xfId="0" applyNumberFormat="1" applyFont="1" applyBorder="1" applyAlignment="1">
      <alignment/>
    </xf>
    <xf numFmtId="3" fontId="72" fillId="0" borderId="25" xfId="0" applyNumberFormat="1" applyFont="1" applyBorder="1" applyAlignment="1">
      <alignment/>
    </xf>
    <xf numFmtId="3" fontId="74" fillId="0" borderId="78" xfId="0" applyNumberFormat="1" applyFont="1" applyBorder="1" applyAlignment="1">
      <alignment horizontal="right"/>
    </xf>
    <xf numFmtId="3" fontId="74" fillId="0" borderId="80" xfId="0" applyNumberFormat="1" applyFont="1" applyBorder="1" applyAlignment="1">
      <alignment horizontal="right"/>
    </xf>
    <xf numFmtId="3" fontId="74" fillId="0" borderId="47" xfId="0" applyNumberFormat="1" applyFont="1" applyBorder="1" applyAlignment="1">
      <alignment horizontal="right"/>
    </xf>
    <xf numFmtId="3" fontId="72" fillId="0" borderId="0" xfId="0" applyNumberFormat="1" applyFont="1" applyAlignment="1">
      <alignment/>
    </xf>
    <xf numFmtId="0" fontId="44" fillId="0" borderId="33" xfId="0" applyFont="1" applyBorder="1" applyAlignment="1">
      <alignment/>
    </xf>
    <xf numFmtId="3" fontId="72" fillId="0" borderId="57" xfId="0" applyNumberFormat="1" applyFont="1" applyBorder="1" applyAlignment="1">
      <alignment/>
    </xf>
    <xf numFmtId="3" fontId="72" fillId="0" borderId="33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44" fillId="0" borderId="52" xfId="0" applyFont="1" applyFill="1" applyBorder="1" applyAlignment="1">
      <alignment/>
    </xf>
    <xf numFmtId="3" fontId="74" fillId="0" borderId="78" xfId="0" applyNumberFormat="1" applyFont="1" applyBorder="1" applyAlignment="1">
      <alignment/>
    </xf>
    <xf numFmtId="3" fontId="74" fillId="0" borderId="22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14" fillId="0" borderId="0" xfId="160">
      <alignment/>
      <protection/>
    </xf>
    <xf numFmtId="3" fontId="14" fillId="0" borderId="0" xfId="160" applyNumberFormat="1">
      <alignment/>
      <protection/>
    </xf>
    <xf numFmtId="0" fontId="14" fillId="0" borderId="0" xfId="160" applyAlignment="1">
      <alignment vertical="center"/>
      <protection/>
    </xf>
    <xf numFmtId="175" fontId="53" fillId="0" borderId="0" xfId="160" applyNumberFormat="1" applyFont="1" applyFill="1" applyBorder="1" applyAlignment="1">
      <alignment vertical="center"/>
      <protection/>
    </xf>
    <xf numFmtId="175" fontId="35" fillId="0" borderId="0" xfId="160" applyNumberFormat="1" applyFont="1" applyFill="1" applyBorder="1" applyAlignment="1">
      <alignment vertical="center"/>
      <protection/>
    </xf>
    <xf numFmtId="0" fontId="14" fillId="0" borderId="0" xfId="160" applyFill="1" applyAlignment="1">
      <alignment vertical="center"/>
      <protection/>
    </xf>
    <xf numFmtId="0" fontId="14" fillId="0" borderId="0" xfId="160" applyFill="1" applyBorder="1" applyAlignment="1">
      <alignment vertical="center"/>
      <protection/>
    </xf>
    <xf numFmtId="0" fontId="30" fillId="0" borderId="0" xfId="160" applyFont="1" applyFill="1" applyBorder="1" applyAlignment="1">
      <alignment vertical="center"/>
      <protection/>
    </xf>
    <xf numFmtId="3" fontId="30" fillId="0" borderId="0" xfId="160" applyNumberFormat="1" applyFont="1" applyFill="1" applyBorder="1" applyAlignment="1">
      <alignment vertical="center"/>
      <protection/>
    </xf>
    <xf numFmtId="175" fontId="30" fillId="0" borderId="0" xfId="160" applyNumberFormat="1" applyFont="1" applyFill="1" applyBorder="1" applyAlignment="1">
      <alignment vertical="center"/>
      <protection/>
    </xf>
    <xf numFmtId="176" fontId="30" fillId="0" borderId="0" xfId="160" applyNumberFormat="1" applyFont="1" applyFill="1" applyBorder="1" applyAlignment="1">
      <alignment vertical="center"/>
      <protection/>
    </xf>
    <xf numFmtId="0" fontId="35" fillId="0" borderId="0" xfId="160" applyFont="1" applyFill="1" applyBorder="1" applyAlignment="1">
      <alignment vertical="center"/>
      <protection/>
    </xf>
    <xf numFmtId="1" fontId="35" fillId="0" borderId="0" xfId="160" applyNumberFormat="1" applyFont="1" applyFill="1" applyBorder="1" applyAlignment="1">
      <alignment vertical="center"/>
      <protection/>
    </xf>
    <xf numFmtId="0" fontId="35" fillId="0" borderId="0" xfId="154" applyFont="1" applyFill="1" applyBorder="1" applyAlignment="1">
      <alignment vertical="center"/>
      <protection/>
    </xf>
    <xf numFmtId="175" fontId="35" fillId="0" borderId="0" xfId="160" applyNumberFormat="1" applyFont="1" applyFill="1" applyBorder="1">
      <alignment/>
      <protection/>
    </xf>
    <xf numFmtId="0" fontId="35" fillId="0" borderId="0" xfId="160" applyFont="1" applyAlignment="1">
      <alignment vertical="center"/>
      <protection/>
    </xf>
    <xf numFmtId="3" fontId="35" fillId="0" borderId="0" xfId="160" applyNumberFormat="1" applyFont="1" applyAlignment="1">
      <alignment vertical="center"/>
      <protection/>
    </xf>
    <xf numFmtId="0" fontId="35" fillId="0" borderId="0" xfId="160" applyFont="1">
      <alignment/>
      <protection/>
    </xf>
    <xf numFmtId="3" fontId="35" fillId="0" borderId="0" xfId="160" applyNumberFormat="1" applyFont="1">
      <alignment/>
      <protection/>
    </xf>
    <xf numFmtId="3" fontId="41" fillId="0" borderId="0" xfId="145" applyNumberFormat="1" applyFont="1" applyAlignment="1">
      <alignment vertical="center"/>
      <protection/>
    </xf>
    <xf numFmtId="0" fontId="41" fillId="0" borderId="0" xfId="145" applyFont="1" applyAlignment="1">
      <alignment vertical="center"/>
      <protection/>
    </xf>
    <xf numFmtId="3" fontId="41" fillId="0" borderId="0" xfId="145" applyNumberFormat="1" applyFont="1" applyBorder="1" applyAlignment="1">
      <alignment vertical="center" wrapText="1"/>
      <protection/>
    </xf>
    <xf numFmtId="3" fontId="41" fillId="0" borderId="0" xfId="145" applyNumberFormat="1" applyFont="1" applyBorder="1" applyAlignment="1">
      <alignment vertical="center"/>
      <protection/>
    </xf>
    <xf numFmtId="0" fontId="41" fillId="0" borderId="0" xfId="145" applyFont="1" applyBorder="1" applyAlignment="1">
      <alignment vertical="center"/>
      <protection/>
    </xf>
    <xf numFmtId="4" fontId="35" fillId="0" borderId="81" xfId="145" applyNumberFormat="1" applyFont="1" applyFill="1" applyBorder="1" applyAlignment="1">
      <alignment vertical="center"/>
      <protection/>
    </xf>
    <xf numFmtId="3" fontId="35" fillId="0" borderId="81" xfId="145" applyNumberFormat="1" applyFont="1" applyFill="1" applyBorder="1" applyAlignment="1">
      <alignment vertical="center"/>
      <protection/>
    </xf>
    <xf numFmtId="0" fontId="42" fillId="0" borderId="0" xfId="145" applyFont="1" applyFill="1" applyBorder="1" applyAlignment="1">
      <alignment vertical="center"/>
      <protection/>
    </xf>
    <xf numFmtId="3" fontId="42" fillId="0" borderId="0" xfId="145" applyNumberFormat="1" applyFont="1" applyFill="1" applyBorder="1" applyAlignment="1">
      <alignment vertical="center"/>
      <protection/>
    </xf>
    <xf numFmtId="0" fontId="41" fillId="0" borderId="0" xfId="145" applyFont="1" applyFill="1" applyBorder="1" applyAlignment="1">
      <alignment vertical="center" wrapText="1"/>
      <protection/>
    </xf>
    <xf numFmtId="0" fontId="41" fillId="0" borderId="0" xfId="145" applyFont="1" applyBorder="1" applyAlignment="1">
      <alignment vertical="center" wrapText="1"/>
      <protection/>
    </xf>
    <xf numFmtId="0" fontId="103" fillId="0" borderId="0" xfId="151" applyFont="1" applyAlignment="1">
      <alignment horizontal="center"/>
      <protection/>
    </xf>
    <xf numFmtId="0" fontId="2" fillId="0" borderId="0" xfId="151">
      <alignment/>
      <protection/>
    </xf>
    <xf numFmtId="0" fontId="69" fillId="0" borderId="0" xfId="151" applyFont="1">
      <alignment/>
      <protection/>
    </xf>
    <xf numFmtId="0" fontId="2" fillId="0" borderId="0" xfId="151" applyAlignment="1">
      <alignment vertical="center"/>
      <protection/>
    </xf>
    <xf numFmtId="0" fontId="69" fillId="0" borderId="96" xfId="151" applyFont="1" applyBorder="1" applyAlignment="1">
      <alignment horizontal="center" vertical="center"/>
      <protection/>
    </xf>
    <xf numFmtId="0" fontId="69" fillId="0" borderId="96" xfId="151" applyFont="1" applyBorder="1">
      <alignment/>
      <protection/>
    </xf>
    <xf numFmtId="3" fontId="69" fillId="0" borderId="96" xfId="151" applyNumberFormat="1" applyFont="1" applyBorder="1">
      <alignment/>
      <protection/>
    </xf>
    <xf numFmtId="0" fontId="69" fillId="0" borderId="96" xfId="151" applyFont="1" applyFill="1" applyBorder="1" applyAlignment="1">
      <alignment horizontal="center" vertical="center"/>
      <protection/>
    </xf>
    <xf numFmtId="0" fontId="69" fillId="0" borderId="96" xfId="151" applyFont="1" applyFill="1" applyBorder="1">
      <alignment/>
      <protection/>
    </xf>
    <xf numFmtId="0" fontId="69" fillId="0" borderId="96" xfId="151" applyFont="1" applyBorder="1" applyAlignment="1">
      <alignment horizontal="center"/>
      <protection/>
    </xf>
    <xf numFmtId="0" fontId="100" fillId="64" borderId="96" xfId="151" applyFont="1" applyFill="1" applyBorder="1" applyAlignment="1">
      <alignment horizontal="center" vertical="center" wrapText="1"/>
      <protection/>
    </xf>
    <xf numFmtId="0" fontId="2" fillId="0" borderId="98" xfId="151" applyBorder="1">
      <alignment/>
      <protection/>
    </xf>
    <xf numFmtId="0" fontId="2" fillId="0" borderId="125" xfId="151" applyBorder="1">
      <alignment/>
      <protection/>
    </xf>
    <xf numFmtId="0" fontId="68" fillId="64" borderId="96" xfId="151" applyFont="1" applyFill="1" applyBorder="1" applyAlignment="1">
      <alignment vertical="center"/>
      <protection/>
    </xf>
    <xf numFmtId="0" fontId="69" fillId="0" borderId="0" xfId="151" applyFont="1" applyAlignment="1">
      <alignment horizontal="center"/>
      <protection/>
    </xf>
    <xf numFmtId="3" fontId="69" fillId="0" borderId="96" xfId="151" applyNumberFormat="1" applyFont="1" applyBorder="1" applyAlignment="1">
      <alignment horizontal="center"/>
      <protection/>
    </xf>
    <xf numFmtId="0" fontId="2" fillId="0" borderId="0" xfId="151" applyAlignment="1">
      <alignment horizontal="center"/>
      <protection/>
    </xf>
    <xf numFmtId="3" fontId="68" fillId="64" borderId="96" xfId="151" applyNumberFormat="1" applyFont="1" applyFill="1" applyBorder="1" applyAlignment="1">
      <alignment horizontal="center" vertical="center"/>
      <protection/>
    </xf>
    <xf numFmtId="3" fontId="68" fillId="64" borderId="96" xfId="151" applyNumberFormat="1" applyFont="1" applyFill="1" applyBorder="1" applyAlignment="1">
      <alignment vertical="center"/>
      <protection/>
    </xf>
    <xf numFmtId="3" fontId="96" fillId="64" borderId="96" xfId="151" applyNumberFormat="1" applyFont="1" applyFill="1" applyBorder="1" applyAlignment="1">
      <alignment horizontal="center"/>
      <protection/>
    </xf>
    <xf numFmtId="0" fontId="99" fillId="64" borderId="96" xfId="151" applyFont="1" applyFill="1" applyBorder="1">
      <alignment/>
      <protection/>
    </xf>
    <xf numFmtId="3" fontId="68" fillId="0" borderId="96" xfId="151" applyNumberFormat="1" applyFont="1" applyFill="1" applyBorder="1" applyAlignment="1">
      <alignment vertical="center"/>
      <protection/>
    </xf>
    <xf numFmtId="0" fontId="69" fillId="0" borderId="96" xfId="151" applyFont="1" applyFill="1" applyBorder="1" applyAlignment="1">
      <alignment vertical="center"/>
      <protection/>
    </xf>
    <xf numFmtId="3" fontId="69" fillId="0" borderId="96" xfId="151" applyNumberFormat="1" applyFont="1" applyFill="1" applyBorder="1" applyAlignment="1">
      <alignment horizontal="center" vertical="center"/>
      <protection/>
    </xf>
    <xf numFmtId="0" fontId="68" fillId="0" borderId="96" xfId="151" applyFont="1" applyBorder="1" applyAlignment="1">
      <alignment wrapText="1"/>
      <protection/>
    </xf>
    <xf numFmtId="0" fontId="44" fillId="0" borderId="127" xfId="145" applyFont="1" applyBorder="1" applyAlignment="1">
      <alignment vertical="center"/>
      <protection/>
    </xf>
    <xf numFmtId="0" fontId="102" fillId="69" borderId="128" xfId="145" applyFont="1" applyFill="1" applyBorder="1" applyAlignment="1">
      <alignment horizontal="center" vertical="center"/>
      <protection/>
    </xf>
    <xf numFmtId="3" fontId="42" fillId="69" borderId="129" xfId="145" applyNumberFormat="1" applyFont="1" applyFill="1" applyBorder="1" applyAlignment="1">
      <alignment vertical="center"/>
      <protection/>
    </xf>
    <xf numFmtId="0" fontId="102" fillId="64" borderId="127" xfId="145" applyFont="1" applyFill="1" applyBorder="1" applyAlignment="1">
      <alignment vertical="center" wrapText="1"/>
      <protection/>
    </xf>
    <xf numFmtId="3" fontId="65" fillId="64" borderId="81" xfId="145" applyNumberFormat="1" applyFont="1" applyFill="1" applyBorder="1" applyAlignment="1">
      <alignment vertical="center"/>
      <protection/>
    </xf>
    <xf numFmtId="0" fontId="30" fillId="64" borderId="127" xfId="145" applyFont="1" applyFill="1" applyBorder="1" applyAlignment="1">
      <alignment vertical="center" wrapText="1"/>
      <protection/>
    </xf>
    <xf numFmtId="3" fontId="35" fillId="64" borderId="81" xfId="145" applyNumberFormat="1" applyFont="1" applyFill="1" applyBorder="1" applyAlignment="1">
      <alignment vertical="center"/>
      <protection/>
    </xf>
    <xf numFmtId="0" fontId="30" fillId="64" borderId="130" xfId="145" applyFont="1" applyFill="1" applyBorder="1" applyAlignment="1">
      <alignment vertical="center"/>
      <protection/>
    </xf>
    <xf numFmtId="3" fontId="53" fillId="64" borderId="60" xfId="145" applyNumberFormat="1" applyFont="1" applyFill="1" applyBorder="1" applyAlignment="1">
      <alignment vertical="center"/>
      <protection/>
    </xf>
    <xf numFmtId="0" fontId="30" fillId="69" borderId="131" xfId="145" applyFont="1" applyFill="1" applyBorder="1" applyAlignment="1">
      <alignment horizontal="center" vertical="top"/>
      <protection/>
    </xf>
    <xf numFmtId="3" fontId="30" fillId="69" borderId="117" xfId="145" applyNumberFormat="1" applyFont="1" applyFill="1" applyBorder="1" applyAlignment="1">
      <alignment horizontal="center" vertical="center" wrapText="1"/>
      <protection/>
    </xf>
    <xf numFmtId="0" fontId="44" fillId="69" borderId="111" xfId="145" applyFont="1" applyFill="1" applyBorder="1" applyAlignment="1">
      <alignment vertical="center"/>
      <protection/>
    </xf>
    <xf numFmtId="0" fontId="93" fillId="0" borderId="96" xfId="136" applyFont="1" applyFill="1" applyBorder="1" applyAlignment="1">
      <alignment horizontal="left" vertical="center"/>
      <protection/>
    </xf>
    <xf numFmtId="0" fontId="73" fillId="0" borderId="80" xfId="136" applyFont="1" applyBorder="1" applyAlignment="1">
      <alignment/>
      <protection/>
    </xf>
    <xf numFmtId="0" fontId="0" fillId="0" borderId="0" xfId="136" applyFont="1" applyBorder="1" applyAlignment="1">
      <alignment/>
      <protection/>
    </xf>
    <xf numFmtId="0" fontId="42" fillId="0" borderId="55" xfId="136" applyFont="1" applyBorder="1" applyAlignment="1">
      <alignment horizontal="right" vertical="center"/>
      <protection/>
    </xf>
    <xf numFmtId="0" fontId="73" fillId="0" borderId="80" xfId="136" applyFont="1" applyBorder="1" applyAlignment="1">
      <alignment vertical="center"/>
      <protection/>
    </xf>
    <xf numFmtId="0" fontId="73" fillId="0" borderId="76" xfId="136" applyFont="1" applyBorder="1" applyAlignment="1">
      <alignment vertical="center"/>
      <protection/>
    </xf>
    <xf numFmtId="0" fontId="73" fillId="0" borderId="79" xfId="136" applyFont="1" applyBorder="1" applyAlignment="1">
      <alignment horizontal="center" vertical="center" wrapText="1"/>
      <protection/>
    </xf>
    <xf numFmtId="0" fontId="73" fillId="0" borderId="68" xfId="136" applyFont="1" applyBorder="1" applyAlignment="1">
      <alignment vertical="center"/>
      <protection/>
    </xf>
    <xf numFmtId="0" fontId="73" fillId="0" borderId="68" xfId="136" applyFont="1" applyBorder="1" applyAlignment="1">
      <alignment/>
      <protection/>
    </xf>
    <xf numFmtId="0" fontId="73" fillId="0" borderId="75" xfId="136" applyFont="1" applyBorder="1" applyAlignment="1">
      <alignment vertical="center"/>
      <protection/>
    </xf>
    <xf numFmtId="0" fontId="73" fillId="0" borderId="74" xfId="136" applyFont="1" applyBorder="1" applyAlignment="1">
      <alignment horizontal="center" vertical="center" wrapText="1"/>
      <protection/>
    </xf>
    <xf numFmtId="0" fontId="73" fillId="0" borderId="47" xfId="136" applyFont="1" applyBorder="1" applyAlignment="1">
      <alignment/>
      <protection/>
    </xf>
    <xf numFmtId="0" fontId="73" fillId="0" borderId="47" xfId="136" applyFont="1" applyBorder="1" applyAlignment="1">
      <alignment vertical="center"/>
      <protection/>
    </xf>
    <xf numFmtId="0" fontId="73" fillId="0" borderId="69" xfId="136" applyFont="1" applyBorder="1" applyAlignment="1">
      <alignment vertical="center"/>
      <protection/>
    </xf>
    <xf numFmtId="0" fontId="73" fillId="0" borderId="73" xfId="136" applyFont="1" applyBorder="1" applyAlignment="1">
      <alignment/>
      <protection/>
    </xf>
    <xf numFmtId="0" fontId="83" fillId="0" borderId="78" xfId="136" applyFont="1" applyBorder="1" applyAlignment="1">
      <alignment horizontal="center" wrapText="1"/>
      <protection/>
    </xf>
    <xf numFmtId="0" fontId="83" fillId="0" borderId="27" xfId="136" applyFont="1" applyBorder="1" applyAlignment="1">
      <alignment horizontal="center" wrapText="1"/>
      <protection/>
    </xf>
    <xf numFmtId="3" fontId="83" fillId="0" borderId="80" xfId="136" applyNumberFormat="1" applyFont="1" applyBorder="1" applyAlignment="1">
      <alignment horizontal="right"/>
      <protection/>
    </xf>
    <xf numFmtId="0" fontId="83" fillId="0" borderId="78" xfId="136" applyFont="1" applyBorder="1">
      <alignment/>
      <protection/>
    </xf>
    <xf numFmtId="0" fontId="83" fillId="0" borderId="27" xfId="136" applyFont="1" applyBorder="1">
      <alignment/>
      <protection/>
    </xf>
    <xf numFmtId="0" fontId="83" fillId="0" borderId="96" xfId="0" applyFont="1" applyBorder="1" applyAlignment="1">
      <alignment/>
    </xf>
    <xf numFmtId="0" fontId="83" fillId="0" borderId="0" xfId="0" applyFont="1" applyAlignment="1">
      <alignment/>
    </xf>
    <xf numFmtId="0" fontId="83" fillId="0" borderId="96" xfId="0" applyFont="1" applyBorder="1" applyAlignment="1">
      <alignment horizontal="center"/>
    </xf>
    <xf numFmtId="0" fontId="83" fillId="0" borderId="0" xfId="136" applyFont="1">
      <alignment/>
      <protection/>
    </xf>
    <xf numFmtId="0" fontId="83" fillId="68" borderId="96" xfId="0" applyFont="1" applyFill="1" applyBorder="1" applyAlignment="1">
      <alignment horizontal="center"/>
    </xf>
    <xf numFmtId="0" fontId="38" fillId="0" borderId="0" xfId="136" applyFont="1" applyBorder="1" applyAlignment="1">
      <alignment horizontal="center" vertical="center" wrapText="1"/>
      <protection/>
    </xf>
    <xf numFmtId="0" fontId="83" fillId="0" borderId="98" xfId="0" applyFont="1" applyBorder="1" applyAlignment="1">
      <alignment horizontal="center"/>
    </xf>
    <xf numFmtId="0" fontId="83" fillId="0" borderId="125" xfId="0" applyFont="1" applyBorder="1" applyAlignment="1">
      <alignment/>
    </xf>
    <xf numFmtId="0" fontId="83" fillId="0" borderId="99" xfId="0" applyFont="1" applyBorder="1" applyAlignment="1">
      <alignment/>
    </xf>
    <xf numFmtId="0" fontId="107" fillId="0" borderId="132" xfId="0" applyFont="1" applyBorder="1" applyAlignment="1">
      <alignment horizontal="center" wrapText="1"/>
    </xf>
    <xf numFmtId="0" fontId="107" fillId="0" borderId="98" xfId="0" applyFont="1" applyBorder="1" applyAlignment="1">
      <alignment horizontal="center" wrapText="1"/>
    </xf>
    <xf numFmtId="0" fontId="42" fillId="0" borderId="0" xfId="136" applyFont="1" applyBorder="1" applyAlignment="1">
      <alignment horizontal="right" vertical="center"/>
      <protection/>
    </xf>
    <xf numFmtId="0" fontId="42" fillId="64" borderId="68" xfId="136" applyFont="1" applyFill="1" applyBorder="1" applyAlignment="1">
      <alignment horizontal="center" vertical="center" wrapText="1"/>
      <protection/>
    </xf>
    <xf numFmtId="0" fontId="42" fillId="64" borderId="69" xfId="136" applyFont="1" applyFill="1" applyBorder="1" applyAlignment="1">
      <alignment horizontal="center" vertical="center" wrapText="1"/>
      <protection/>
    </xf>
    <xf numFmtId="0" fontId="42" fillId="64" borderId="58" xfId="136" applyFont="1" applyFill="1" applyBorder="1" applyAlignment="1">
      <alignment horizontal="center" vertical="center" wrapText="1"/>
      <protection/>
    </xf>
    <xf numFmtId="0" fontId="42" fillId="64" borderId="35" xfId="136" applyFont="1" applyFill="1" applyBorder="1" applyAlignment="1">
      <alignment horizontal="center" vertical="center" wrapText="1"/>
      <protection/>
    </xf>
    <xf numFmtId="0" fontId="106" fillId="0" borderId="96" xfId="0" applyFont="1" applyBorder="1" applyAlignment="1">
      <alignment horizontal="center" wrapText="1"/>
    </xf>
    <xf numFmtId="0" fontId="106" fillId="66" borderId="96" xfId="0" applyFont="1" applyFill="1" applyBorder="1" applyAlignment="1">
      <alignment horizontal="center" wrapText="1"/>
    </xf>
    <xf numFmtId="0" fontId="107" fillId="0" borderId="96" xfId="0" applyFont="1" applyBorder="1" applyAlignment="1">
      <alignment horizontal="center" wrapText="1"/>
    </xf>
    <xf numFmtId="0" fontId="83" fillId="0" borderId="96" xfId="136" applyFont="1" applyBorder="1">
      <alignment/>
      <protection/>
    </xf>
    <xf numFmtId="0" fontId="83" fillId="0" borderId="96" xfId="0" applyFont="1" applyBorder="1" applyAlignment="1">
      <alignment horizontal="center" wrapText="1"/>
    </xf>
    <xf numFmtId="0" fontId="0" fillId="0" borderId="0" xfId="136" applyAlignment="1">
      <alignment horizontal="center" wrapText="1"/>
      <protection/>
    </xf>
    <xf numFmtId="0" fontId="83" fillId="68" borderId="96" xfId="0" applyFont="1" applyFill="1" applyBorder="1" applyAlignment="1">
      <alignment horizontal="center" wrapText="1"/>
    </xf>
    <xf numFmtId="0" fontId="73" fillId="0" borderId="80" xfId="136" applyFont="1" applyBorder="1" applyAlignment="1">
      <alignment horizontal="center" wrapText="1"/>
      <protection/>
    </xf>
    <xf numFmtId="0" fontId="73" fillId="0" borderId="80" xfId="136" applyFont="1" applyBorder="1" applyAlignment="1">
      <alignment horizontal="center" vertical="center" wrapText="1"/>
      <protection/>
    </xf>
    <xf numFmtId="0" fontId="73" fillId="0" borderId="68" xfId="136" applyFont="1" applyBorder="1" applyAlignment="1">
      <alignment horizontal="center" wrapText="1"/>
      <protection/>
    </xf>
    <xf numFmtId="0" fontId="83" fillId="0" borderId="96" xfId="136" applyFont="1" applyBorder="1" applyAlignment="1">
      <alignment horizontal="center" wrapText="1"/>
      <protection/>
    </xf>
    <xf numFmtId="0" fontId="0" fillId="0" borderId="0" xfId="136" applyAlignment="1">
      <alignment horizontal="center"/>
      <protection/>
    </xf>
    <xf numFmtId="0" fontId="73" fillId="0" borderId="133" xfId="136" applyFont="1" applyBorder="1" applyAlignment="1">
      <alignment horizontal="center"/>
      <protection/>
    </xf>
    <xf numFmtId="0" fontId="73" fillId="0" borderId="79" xfId="136" applyFont="1" applyBorder="1" applyAlignment="1">
      <alignment horizontal="center"/>
      <protection/>
    </xf>
    <xf numFmtId="0" fontId="73" fillId="0" borderId="79" xfId="136" applyFont="1" applyBorder="1" applyAlignment="1">
      <alignment horizontal="center" vertical="center"/>
      <protection/>
    </xf>
    <xf numFmtId="0" fontId="73" fillId="0" borderId="74" xfId="136" applyFont="1" applyBorder="1" applyAlignment="1">
      <alignment horizontal="center"/>
      <protection/>
    </xf>
    <xf numFmtId="49" fontId="83" fillId="0" borderId="96" xfId="0" applyNumberFormat="1" applyFont="1" applyBorder="1" applyAlignment="1">
      <alignment horizontal="center"/>
    </xf>
    <xf numFmtId="49" fontId="83" fillId="68" borderId="96" xfId="0" applyNumberFormat="1" applyFont="1" applyFill="1" applyBorder="1" applyAlignment="1">
      <alignment horizontal="center"/>
    </xf>
    <xf numFmtId="0" fontId="73" fillId="0" borderId="80" xfId="136" applyFont="1" applyBorder="1" applyAlignment="1">
      <alignment horizontal="center"/>
      <protection/>
    </xf>
    <xf numFmtId="0" fontId="73" fillId="0" borderId="80" xfId="136" applyFont="1" applyBorder="1" applyAlignment="1">
      <alignment horizontal="center" vertical="center"/>
      <protection/>
    </xf>
    <xf numFmtId="0" fontId="73" fillId="0" borderId="68" xfId="136" applyFont="1" applyBorder="1" applyAlignment="1">
      <alignment horizontal="center"/>
      <protection/>
    </xf>
    <xf numFmtId="3" fontId="83" fillId="68" borderId="96" xfId="0" applyNumberFormat="1" applyFont="1" applyFill="1" applyBorder="1" applyAlignment="1">
      <alignment horizontal="center"/>
    </xf>
    <xf numFmtId="4" fontId="83" fillId="0" borderId="96" xfId="0" applyNumberFormat="1" applyFont="1" applyBorder="1" applyAlignment="1">
      <alignment horizontal="center"/>
    </xf>
    <xf numFmtId="4" fontId="83" fillId="68" borderId="96" xfId="0" applyNumberFormat="1" applyFont="1" applyFill="1" applyBorder="1" applyAlignment="1">
      <alignment horizontal="center"/>
    </xf>
    <xf numFmtId="49" fontId="0" fillId="0" borderId="0" xfId="136" applyNumberFormat="1" applyAlignment="1">
      <alignment horizontal="center"/>
      <protection/>
    </xf>
    <xf numFmtId="0" fontId="90" fillId="0" borderId="0" xfId="0" applyFont="1" applyBorder="1" applyAlignment="1">
      <alignment/>
    </xf>
    <xf numFmtId="0" fontId="83" fillId="0" borderId="0" xfId="0" applyFont="1" applyBorder="1" applyAlignment="1">
      <alignment horizontal="center" wrapText="1"/>
    </xf>
    <xf numFmtId="0" fontId="83" fillId="0" borderId="0" xfId="0" applyFont="1" applyBorder="1" applyAlignment="1">
      <alignment horizontal="center"/>
    </xf>
    <xf numFmtId="49" fontId="83" fillId="0" borderId="0" xfId="0" applyNumberFormat="1" applyFont="1" applyBorder="1" applyAlignment="1">
      <alignment horizontal="center"/>
    </xf>
    <xf numFmtId="0" fontId="107" fillId="0" borderId="0" xfId="0" applyFont="1" applyBorder="1" applyAlignment="1">
      <alignment horizontal="center" wrapText="1"/>
    </xf>
    <xf numFmtId="0" fontId="83" fillId="0" borderId="0" xfId="0" applyFont="1" applyBorder="1" applyAlignment="1">
      <alignment/>
    </xf>
    <xf numFmtId="9" fontId="83" fillId="0" borderId="0" xfId="0" applyNumberFormat="1" applyFont="1" applyBorder="1" applyAlignment="1">
      <alignment wrapText="1"/>
    </xf>
    <xf numFmtId="0" fontId="108" fillId="0" borderId="134" xfId="0" applyFont="1" applyBorder="1" applyAlignment="1">
      <alignment horizontal="center" wrapText="1"/>
    </xf>
    <xf numFmtId="0" fontId="83" fillId="0" borderId="135" xfId="0" applyFont="1" applyBorder="1" applyAlignment="1">
      <alignment horizontal="center" wrapText="1"/>
    </xf>
    <xf numFmtId="0" fontId="106" fillId="0" borderId="135" xfId="0" applyFont="1" applyBorder="1" applyAlignment="1">
      <alignment horizontal="center" wrapText="1"/>
    </xf>
    <xf numFmtId="0" fontId="83" fillId="0" borderId="136" xfId="136" applyFont="1" applyBorder="1">
      <alignment/>
      <protection/>
    </xf>
    <xf numFmtId="4" fontId="83" fillId="0" borderId="135" xfId="0" applyNumberFormat="1" applyFont="1" applyBorder="1" applyAlignment="1">
      <alignment horizontal="center"/>
    </xf>
    <xf numFmtId="0" fontId="83" fillId="0" borderId="135" xfId="0" applyFont="1" applyBorder="1" applyAlignment="1">
      <alignment horizontal="center"/>
    </xf>
    <xf numFmtId="0" fontId="83" fillId="0" borderId="135" xfId="136" applyFont="1" applyBorder="1" applyAlignment="1">
      <alignment horizontal="center" wrapText="1"/>
      <protection/>
    </xf>
    <xf numFmtId="0" fontId="83" fillId="0" borderId="135" xfId="136" applyFont="1" applyBorder="1">
      <alignment/>
      <protection/>
    </xf>
    <xf numFmtId="9" fontId="83" fillId="0" borderId="137" xfId="136" applyNumberFormat="1" applyFont="1" applyBorder="1">
      <alignment/>
      <protection/>
    </xf>
    <xf numFmtId="0" fontId="108" fillId="0" borderId="138" xfId="0" applyFont="1" applyBorder="1" applyAlignment="1">
      <alignment horizontal="center" wrapText="1"/>
    </xf>
    <xf numFmtId="0" fontId="83" fillId="0" borderId="0" xfId="136" applyFont="1" applyBorder="1">
      <alignment/>
      <protection/>
    </xf>
    <xf numFmtId="9" fontId="83" fillId="0" borderId="139" xfId="136" applyNumberFormat="1" applyFont="1" applyBorder="1">
      <alignment/>
      <protection/>
    </xf>
    <xf numFmtId="0" fontId="108" fillId="0" borderId="138" xfId="0" applyFont="1" applyFill="1" applyBorder="1" applyAlignment="1">
      <alignment horizontal="center" wrapText="1"/>
    </xf>
    <xf numFmtId="0" fontId="108" fillId="68" borderId="140" xfId="0" applyFont="1" applyFill="1" applyBorder="1" applyAlignment="1">
      <alignment horizontal="center" wrapText="1"/>
    </xf>
    <xf numFmtId="0" fontId="83" fillId="68" borderId="141" xfId="0" applyFont="1" applyFill="1" applyBorder="1" applyAlignment="1">
      <alignment horizontal="center" wrapText="1"/>
    </xf>
    <xf numFmtId="0" fontId="106" fillId="68" borderId="141" xfId="0" applyFont="1" applyFill="1" applyBorder="1" applyAlignment="1">
      <alignment horizontal="center" wrapText="1"/>
    </xf>
    <xf numFmtId="0" fontId="83" fillId="0" borderId="142" xfId="136" applyFont="1" applyBorder="1">
      <alignment/>
      <protection/>
    </xf>
    <xf numFmtId="4" fontId="83" fillId="68" borderId="141" xfId="0" applyNumberFormat="1" applyFont="1" applyFill="1" applyBorder="1" applyAlignment="1">
      <alignment horizontal="center"/>
    </xf>
    <xf numFmtId="0" fontId="83" fillId="68" borderId="141" xfId="0" applyFont="1" applyFill="1" applyBorder="1" applyAlignment="1">
      <alignment horizontal="center"/>
    </xf>
    <xf numFmtId="0" fontId="83" fillId="0" borderId="141" xfId="136" applyFont="1" applyBorder="1" applyAlignment="1">
      <alignment horizontal="center" wrapText="1"/>
      <protection/>
    </xf>
    <xf numFmtId="0" fontId="83" fillId="0" borderId="141" xfId="136" applyFont="1" applyBorder="1">
      <alignment/>
      <protection/>
    </xf>
    <xf numFmtId="9" fontId="83" fillId="0" borderId="143" xfId="136" applyNumberFormat="1" applyFont="1" applyBorder="1">
      <alignment/>
      <protection/>
    </xf>
    <xf numFmtId="0" fontId="90" fillId="0" borderId="134" xfId="0" applyFont="1" applyBorder="1" applyAlignment="1">
      <alignment/>
    </xf>
    <xf numFmtId="0" fontId="83" fillId="0" borderId="144" xfId="136" applyFont="1" applyBorder="1" applyAlignment="1">
      <alignment horizontal="center" wrapText="1"/>
      <protection/>
    </xf>
    <xf numFmtId="0" fontId="83" fillId="0" borderId="145" xfId="136" applyFont="1" applyBorder="1" applyAlignment="1">
      <alignment horizontal="center" wrapText="1"/>
      <protection/>
    </xf>
    <xf numFmtId="49" fontId="83" fillId="0" borderId="135" xfId="0" applyNumberFormat="1" applyFont="1" applyBorder="1" applyAlignment="1">
      <alignment horizontal="center"/>
    </xf>
    <xf numFmtId="0" fontId="107" fillId="0" borderId="135" xfId="0" applyFont="1" applyBorder="1" applyAlignment="1">
      <alignment horizontal="center" wrapText="1"/>
    </xf>
    <xf numFmtId="0" fontId="83" fillId="0" borderId="135" xfId="0" applyFont="1" applyBorder="1" applyAlignment="1">
      <alignment/>
    </xf>
    <xf numFmtId="0" fontId="83" fillId="0" borderId="136" xfId="0" applyFont="1" applyBorder="1" applyAlignment="1">
      <alignment/>
    </xf>
    <xf numFmtId="3" fontId="83" fillId="0" borderId="146" xfId="136" applyNumberFormat="1" applyFont="1" applyFill="1" applyBorder="1" applyAlignment="1">
      <alignment horizontal="right"/>
      <protection/>
    </xf>
    <xf numFmtId="9" fontId="83" fillId="0" borderId="137" xfId="0" applyNumberFormat="1" applyFont="1" applyBorder="1" applyAlignment="1">
      <alignment/>
    </xf>
    <xf numFmtId="0" fontId="90" fillId="0" borderId="138" xfId="0" applyFont="1" applyBorder="1" applyAlignment="1">
      <alignment/>
    </xf>
    <xf numFmtId="9" fontId="83" fillId="0" borderId="139" xfId="0" applyNumberFormat="1" applyFont="1" applyBorder="1" applyAlignment="1">
      <alignment/>
    </xf>
    <xf numFmtId="0" fontId="90" fillId="68" borderId="138" xfId="0" applyFont="1" applyFill="1" applyBorder="1" applyAlignment="1">
      <alignment/>
    </xf>
    <xf numFmtId="9" fontId="83" fillId="68" borderId="139" xfId="0" applyNumberFormat="1" applyFont="1" applyFill="1" applyBorder="1" applyAlignment="1">
      <alignment/>
    </xf>
    <xf numFmtId="0" fontId="90" fillId="0" borderId="140" xfId="0" applyFont="1" applyBorder="1" applyAlignment="1">
      <alignment/>
    </xf>
    <xf numFmtId="0" fontId="83" fillId="0" borderId="141" xfId="0" applyFont="1" applyBorder="1" applyAlignment="1">
      <alignment horizontal="center" wrapText="1"/>
    </xf>
    <xf numFmtId="0" fontId="83" fillId="0" borderId="141" xfId="0" applyFont="1" applyBorder="1" applyAlignment="1">
      <alignment horizontal="center"/>
    </xf>
    <xf numFmtId="49" fontId="83" fillId="0" borderId="141" xfId="0" applyNumberFormat="1" applyFont="1" applyBorder="1" applyAlignment="1">
      <alignment horizontal="center"/>
    </xf>
    <xf numFmtId="0" fontId="107" fillId="0" borderId="141" xfId="0" applyFont="1" applyBorder="1" applyAlignment="1">
      <alignment horizontal="center" wrapText="1"/>
    </xf>
    <xf numFmtId="0" fontId="83" fillId="0" borderId="141" xfId="0" applyFont="1" applyBorder="1" applyAlignment="1">
      <alignment/>
    </xf>
    <xf numFmtId="0" fontId="83" fillId="0" borderId="142" xfId="0" applyFont="1" applyBorder="1" applyAlignment="1">
      <alignment/>
    </xf>
    <xf numFmtId="9" fontId="83" fillId="0" borderId="143" xfId="0" applyNumberFormat="1" applyFont="1" applyBorder="1" applyAlignment="1">
      <alignment wrapText="1"/>
    </xf>
    <xf numFmtId="0" fontId="109" fillId="0" borderId="0" xfId="160" applyFont="1" applyFill="1" applyBorder="1" applyAlignment="1">
      <alignment/>
      <protection/>
    </xf>
    <xf numFmtId="3" fontId="39" fillId="64" borderId="133" xfId="137" applyNumberFormat="1" applyFont="1" applyFill="1" applyBorder="1" applyAlignment="1">
      <alignment horizontal="center" vertical="center" wrapText="1"/>
      <protection/>
    </xf>
    <xf numFmtId="0" fontId="84" fillId="64" borderId="147" xfId="137" applyFont="1" applyFill="1" applyBorder="1" applyAlignment="1">
      <alignment horizontal="center" vertical="center" wrapText="1"/>
      <protection/>
    </xf>
    <xf numFmtId="3" fontId="42" fillId="64" borderId="147" xfId="137" applyNumberFormat="1" applyFont="1" applyFill="1" applyBorder="1" applyAlignment="1">
      <alignment horizontal="center" vertical="center" wrapText="1"/>
      <protection/>
    </xf>
    <xf numFmtId="3" fontId="42" fillId="64" borderId="55" xfId="137" applyNumberFormat="1" applyFont="1" applyFill="1" applyBorder="1" applyAlignment="1">
      <alignment horizontal="center" vertical="center" wrapText="1"/>
      <protection/>
    </xf>
    <xf numFmtId="3" fontId="42" fillId="64" borderId="73" xfId="137" applyNumberFormat="1" applyFont="1" applyFill="1" applyBorder="1" applyAlignment="1">
      <alignment horizontal="center" vertical="center" wrapText="1"/>
      <protection/>
    </xf>
    <xf numFmtId="3" fontId="30" fillId="64" borderId="26" xfId="137" applyNumberFormat="1" applyFont="1" applyFill="1" applyBorder="1" applyAlignment="1">
      <alignment vertical="center" wrapText="1"/>
      <protection/>
    </xf>
    <xf numFmtId="3" fontId="30" fillId="64" borderId="22" xfId="137" applyNumberFormat="1" applyFont="1" applyFill="1" applyBorder="1" applyAlignment="1">
      <alignment vertical="center" wrapText="1"/>
      <protection/>
    </xf>
    <xf numFmtId="3" fontId="42" fillId="64" borderId="22" xfId="137" applyNumberFormat="1" applyFont="1" applyFill="1" applyBorder="1" applyAlignment="1">
      <alignment vertical="center" wrapText="1"/>
      <protection/>
    </xf>
    <xf numFmtId="3" fontId="30" fillId="64" borderId="78" xfId="137" applyNumberFormat="1" applyFont="1" applyFill="1" applyBorder="1" applyAlignment="1">
      <alignment vertical="center" wrapText="1"/>
      <protection/>
    </xf>
    <xf numFmtId="3" fontId="30" fillId="64" borderId="80" xfId="137" applyNumberFormat="1" applyFont="1" applyFill="1" applyBorder="1" applyAlignment="1">
      <alignment vertical="center" wrapText="1"/>
      <protection/>
    </xf>
    <xf numFmtId="3" fontId="30" fillId="64" borderId="47" xfId="137" applyNumberFormat="1" applyFont="1" applyFill="1" applyBorder="1" applyAlignment="1">
      <alignment vertical="center" wrapText="1"/>
      <protection/>
    </xf>
    <xf numFmtId="3" fontId="44" fillId="64" borderId="96" xfId="0" applyNumberFormat="1" applyFont="1" applyFill="1" applyBorder="1" applyAlignment="1">
      <alignment/>
    </xf>
    <xf numFmtId="3" fontId="44" fillId="0" borderId="96" xfId="0" applyNumberFormat="1" applyFont="1" applyBorder="1" applyAlignment="1">
      <alignment/>
    </xf>
    <xf numFmtId="3" fontId="44" fillId="0" borderId="116" xfId="0" applyNumberFormat="1" applyFont="1" applyBorder="1" applyAlignment="1">
      <alignment/>
    </xf>
    <xf numFmtId="3" fontId="42" fillId="64" borderId="96" xfId="0" applyNumberFormat="1" applyFont="1" applyFill="1" applyBorder="1" applyAlignment="1">
      <alignment vertical="center"/>
    </xf>
    <xf numFmtId="3" fontId="38" fillId="64" borderId="96" xfId="0" applyNumberFormat="1" applyFont="1" applyFill="1" applyBorder="1" applyAlignment="1">
      <alignment/>
    </xf>
    <xf numFmtId="0" fontId="93" fillId="0" borderId="98" xfId="136" applyFont="1" applyFill="1" applyBorder="1" applyAlignment="1">
      <alignment horizontal="right" vertical="center" wrapText="1"/>
      <protection/>
    </xf>
    <xf numFmtId="0" fontId="93" fillId="0" borderId="125" xfId="136" applyFont="1" applyFill="1" applyBorder="1" applyAlignment="1">
      <alignment horizontal="right" vertical="center" wrapText="1"/>
      <protection/>
    </xf>
    <xf numFmtId="0" fontId="93" fillId="0" borderId="99" xfId="136" applyFont="1" applyFill="1" applyBorder="1" applyAlignment="1">
      <alignment horizontal="right" vertical="center" wrapText="1"/>
      <protection/>
    </xf>
    <xf numFmtId="173" fontId="15" fillId="0" borderId="0" xfId="156" applyNumberFormat="1" applyFill="1" applyAlignment="1">
      <alignment vertical="center" wrapText="1"/>
      <protection/>
    </xf>
    <xf numFmtId="173" fontId="15" fillId="0" borderId="0" xfId="156" applyNumberFormat="1" applyFill="1" applyAlignment="1" applyProtection="1">
      <alignment horizontal="center" vertical="center" wrapText="1"/>
      <protection/>
    </xf>
    <xf numFmtId="173" fontId="15" fillId="0" borderId="0" xfId="156" applyNumberFormat="1" applyFill="1" applyAlignment="1" applyProtection="1">
      <alignment vertical="center" wrapText="1"/>
      <protection/>
    </xf>
    <xf numFmtId="173" fontId="32" fillId="0" borderId="0" xfId="156" applyNumberFormat="1" applyFont="1" applyFill="1" applyAlignment="1" applyProtection="1">
      <alignment horizontal="right" wrapText="1"/>
      <protection/>
    </xf>
    <xf numFmtId="173" fontId="54" fillId="0" borderId="0" xfId="156" applyNumberFormat="1" applyFont="1" applyFill="1" applyAlignment="1">
      <alignment horizontal="center" vertical="center" wrapText="1"/>
      <protection/>
    </xf>
    <xf numFmtId="173" fontId="58" fillId="0" borderId="138" xfId="156" applyNumberFormat="1" applyFont="1" applyFill="1" applyBorder="1" applyAlignment="1" applyProtection="1">
      <alignment horizontal="left" vertical="center" wrapText="1" indent="1"/>
      <protection locked="0"/>
    </xf>
    <xf numFmtId="173" fontId="58" fillId="0" borderId="96" xfId="156" applyNumberFormat="1" applyFont="1" applyFill="1" applyBorder="1" applyAlignment="1" applyProtection="1">
      <alignment vertical="center" wrapText="1"/>
      <protection locked="0"/>
    </xf>
    <xf numFmtId="49" fontId="58" fillId="0" borderId="96" xfId="156" applyNumberFormat="1" applyFont="1" applyFill="1" applyBorder="1" applyAlignment="1" applyProtection="1">
      <alignment horizontal="center" vertical="center" wrapText="1"/>
      <protection locked="0"/>
    </xf>
    <xf numFmtId="173" fontId="58" fillId="0" borderId="139" xfId="156" applyNumberFormat="1" applyFont="1" applyFill="1" applyBorder="1" applyAlignment="1" applyProtection="1">
      <alignment vertical="center" wrapText="1"/>
      <protection/>
    </xf>
    <xf numFmtId="173" fontId="58" fillId="0" borderId="148" xfId="156" applyNumberFormat="1" applyFont="1" applyFill="1" applyBorder="1" applyAlignment="1" applyProtection="1">
      <alignment horizontal="left" vertical="center" wrapText="1" indent="1"/>
      <protection locked="0"/>
    </xf>
    <xf numFmtId="173" fontId="58" fillId="0" borderId="100" xfId="156" applyNumberFormat="1" applyFont="1" applyFill="1" applyBorder="1" applyAlignment="1" applyProtection="1">
      <alignment vertical="center" wrapText="1"/>
      <protection locked="0"/>
    </xf>
    <xf numFmtId="49" fontId="58" fillId="0" borderId="100" xfId="156" applyNumberFormat="1" applyFont="1" applyFill="1" applyBorder="1" applyAlignment="1" applyProtection="1">
      <alignment horizontal="center" vertical="center" wrapText="1"/>
      <protection locked="0"/>
    </xf>
    <xf numFmtId="173" fontId="58" fillId="0" borderId="149" xfId="156" applyNumberFormat="1" applyFont="1" applyFill="1" applyBorder="1" applyAlignment="1" applyProtection="1">
      <alignment vertical="center" wrapText="1"/>
      <protection/>
    </xf>
    <xf numFmtId="173" fontId="54" fillId="0" borderId="0" xfId="156" applyNumberFormat="1" applyFont="1" applyFill="1" applyAlignment="1">
      <alignment vertical="center" wrapText="1"/>
      <protection/>
    </xf>
    <xf numFmtId="173" fontId="15" fillId="0" borderId="0" xfId="156" applyNumberFormat="1" applyFill="1" applyAlignment="1">
      <alignment horizontal="center" vertical="center" wrapText="1"/>
      <protection/>
    </xf>
    <xf numFmtId="173" fontId="58" fillId="0" borderId="98" xfId="156" applyNumberFormat="1" applyFont="1" applyFill="1" applyBorder="1" applyAlignment="1" applyProtection="1">
      <alignment vertical="center" wrapText="1"/>
      <protection locked="0"/>
    </xf>
    <xf numFmtId="173" fontId="58" fillId="0" borderId="150" xfId="156" applyNumberFormat="1" applyFont="1" applyFill="1" applyBorder="1" applyAlignment="1" applyProtection="1">
      <alignment vertical="center" wrapText="1"/>
      <protection locked="0"/>
    </xf>
    <xf numFmtId="173" fontId="32" fillId="64" borderId="131" xfId="156" applyNumberFormat="1" applyFont="1" applyFill="1" applyBorder="1" applyAlignment="1" applyProtection="1">
      <alignment horizontal="center" vertical="center" wrapText="1"/>
      <protection/>
    </xf>
    <xf numFmtId="173" fontId="32" fillId="64" borderId="117" xfId="156" applyNumberFormat="1" applyFont="1" applyFill="1" applyBorder="1" applyAlignment="1" applyProtection="1">
      <alignment horizontal="center" vertical="center" wrapText="1"/>
      <protection/>
    </xf>
    <xf numFmtId="173" fontId="32" fillId="64" borderId="151" xfId="156" applyNumberFormat="1" applyFont="1" applyFill="1" applyBorder="1" applyAlignment="1" applyProtection="1">
      <alignment horizontal="center" vertical="center" wrapText="1"/>
      <protection/>
    </xf>
    <xf numFmtId="173" fontId="32" fillId="64" borderId="152" xfId="156" applyNumberFormat="1" applyFont="1" applyFill="1" applyBorder="1" applyAlignment="1" applyProtection="1">
      <alignment horizontal="center" vertical="center" wrapText="1"/>
      <protection/>
    </xf>
    <xf numFmtId="173" fontId="15" fillId="0" borderId="0" xfId="156" applyNumberFormat="1" applyFont="1" applyFill="1" applyAlignment="1">
      <alignment vertical="center" wrapText="1"/>
      <protection/>
    </xf>
    <xf numFmtId="173" fontId="32" fillId="64" borderId="153" xfId="156" applyNumberFormat="1" applyFont="1" applyFill="1" applyBorder="1" applyAlignment="1" applyProtection="1">
      <alignment horizontal="center" vertical="center" wrapText="1"/>
      <protection/>
    </xf>
    <xf numFmtId="173" fontId="32" fillId="64" borderId="154" xfId="156" applyNumberFormat="1" applyFont="1" applyFill="1" applyBorder="1" applyAlignment="1" applyProtection="1">
      <alignment horizontal="center" vertical="center" wrapText="1"/>
      <protection/>
    </xf>
    <xf numFmtId="173" fontId="58" fillId="0" borderId="155" xfId="156" applyNumberFormat="1" applyFont="1" applyFill="1" applyBorder="1" applyAlignment="1" applyProtection="1">
      <alignment horizontal="left" vertical="center" wrapText="1" indent="1"/>
      <protection locked="0"/>
    </xf>
    <xf numFmtId="173" fontId="58" fillId="0" borderId="97" xfId="156" applyNumberFormat="1" applyFont="1" applyFill="1" applyBorder="1" applyAlignment="1" applyProtection="1">
      <alignment vertical="center" wrapText="1"/>
      <protection locked="0"/>
    </xf>
    <xf numFmtId="49" fontId="58" fillId="0" borderId="97" xfId="156" applyNumberFormat="1" applyFont="1" applyFill="1" applyBorder="1" applyAlignment="1" applyProtection="1">
      <alignment horizontal="center" vertical="center" wrapText="1"/>
      <protection locked="0"/>
    </xf>
    <xf numFmtId="173" fontId="58" fillId="0" borderId="124" xfId="156" applyNumberFormat="1" applyFont="1" applyFill="1" applyBorder="1" applyAlignment="1" applyProtection="1">
      <alignment vertical="center" wrapText="1"/>
      <protection locked="0"/>
    </xf>
    <xf numFmtId="173" fontId="58" fillId="0" borderId="156" xfId="156" applyNumberFormat="1" applyFont="1" applyFill="1" applyBorder="1" applyAlignment="1" applyProtection="1">
      <alignment vertical="center" wrapText="1"/>
      <protection/>
    </xf>
    <xf numFmtId="173" fontId="34" fillId="0" borderId="134" xfId="156" applyNumberFormat="1" applyFont="1" applyFill="1" applyBorder="1" applyAlignment="1" applyProtection="1">
      <alignment horizontal="center" vertical="center" wrapText="1"/>
      <protection/>
    </xf>
    <xf numFmtId="173" fontId="34" fillId="0" borderId="135" xfId="156" applyNumberFormat="1" applyFont="1" applyFill="1" applyBorder="1" applyAlignment="1" applyProtection="1">
      <alignment horizontal="center" vertical="center" wrapText="1"/>
      <protection/>
    </xf>
    <xf numFmtId="173" fontId="58" fillId="0" borderId="140" xfId="156" applyNumberFormat="1" applyFont="1" applyFill="1" applyBorder="1" applyAlignment="1" applyProtection="1">
      <alignment horizontal="left" vertical="center" wrapText="1" indent="1"/>
      <protection locked="0"/>
    </xf>
    <xf numFmtId="173" fontId="58" fillId="0" borderId="141" xfId="156" applyNumberFormat="1" applyFont="1" applyFill="1" applyBorder="1" applyAlignment="1" applyProtection="1">
      <alignment vertical="center" wrapText="1"/>
      <protection locked="0"/>
    </xf>
    <xf numFmtId="49" fontId="58" fillId="0" borderId="141" xfId="156" applyNumberFormat="1" applyFont="1" applyFill="1" applyBorder="1" applyAlignment="1" applyProtection="1">
      <alignment horizontal="center" vertical="center" wrapText="1"/>
      <protection locked="0"/>
    </xf>
    <xf numFmtId="173" fontId="58" fillId="0" borderId="157" xfId="156" applyNumberFormat="1" applyFont="1" applyFill="1" applyBorder="1" applyAlignment="1" applyProtection="1">
      <alignment vertical="center" wrapText="1"/>
      <protection locked="0"/>
    </xf>
    <xf numFmtId="173" fontId="58" fillId="0" borderId="143" xfId="156" applyNumberFormat="1" applyFont="1" applyFill="1" applyBorder="1" applyAlignment="1" applyProtection="1">
      <alignment vertical="center" wrapText="1"/>
      <protection/>
    </xf>
    <xf numFmtId="173" fontId="33" fillId="0" borderId="134" xfId="156" applyNumberFormat="1" applyFont="1" applyFill="1" applyBorder="1" applyAlignment="1" applyProtection="1">
      <alignment horizontal="center" vertical="center" wrapText="1"/>
      <protection/>
    </xf>
    <xf numFmtId="173" fontId="33" fillId="0" borderId="135" xfId="156" applyNumberFormat="1" applyFont="1" applyFill="1" applyBorder="1" applyAlignment="1" applyProtection="1">
      <alignment horizontal="center" vertical="center" wrapText="1"/>
      <protection/>
    </xf>
    <xf numFmtId="173" fontId="33" fillId="0" borderId="137" xfId="156" applyNumberFormat="1" applyFont="1" applyFill="1" applyBorder="1" applyAlignment="1" applyProtection="1">
      <alignment horizontal="center" vertical="center" wrapText="1"/>
      <protection/>
    </xf>
    <xf numFmtId="3" fontId="35" fillId="0" borderId="96" xfId="163" applyNumberFormat="1" applyFont="1" applyFill="1" applyBorder="1" applyAlignment="1">
      <alignment vertical="center"/>
      <protection/>
    </xf>
    <xf numFmtId="0" fontId="38" fillId="64" borderId="96" xfId="0" applyFont="1" applyFill="1" applyBorder="1" applyAlignment="1">
      <alignment horizontal="center" vertical="center"/>
    </xf>
    <xf numFmtId="0" fontId="44" fillId="0" borderId="125" xfId="0" applyFont="1" applyBorder="1" applyAlignment="1">
      <alignment/>
    </xf>
    <xf numFmtId="0" fontId="44" fillId="0" borderId="99" xfId="0" applyFont="1" applyBorder="1" applyAlignment="1">
      <alignment/>
    </xf>
    <xf numFmtId="3" fontId="44" fillId="0" borderId="96" xfId="0" applyNumberFormat="1" applyFont="1" applyFill="1" applyBorder="1" applyAlignment="1">
      <alignment/>
    </xf>
    <xf numFmtId="0" fontId="44" fillId="0" borderId="96" xfId="0" applyFont="1" applyFill="1" applyBorder="1" applyAlignment="1">
      <alignment/>
    </xf>
    <xf numFmtId="0" fontId="93" fillId="0" borderId="125" xfId="136" applyFont="1" applyFill="1" applyBorder="1" applyAlignment="1">
      <alignment horizontal="left" vertical="center"/>
      <protection/>
    </xf>
    <xf numFmtId="3" fontId="44" fillId="0" borderId="97" xfId="0" applyNumberFormat="1" applyFont="1" applyBorder="1" applyAlignment="1">
      <alignment/>
    </xf>
    <xf numFmtId="3" fontId="42" fillId="0" borderId="96" xfId="0" applyNumberFormat="1" applyFont="1" applyFill="1" applyBorder="1" applyAlignment="1">
      <alignment vertical="center"/>
    </xf>
    <xf numFmtId="0" fontId="42" fillId="0" borderId="96" xfId="0" applyFont="1" applyFill="1" applyBorder="1" applyAlignment="1">
      <alignment vertical="center"/>
    </xf>
    <xf numFmtId="0" fontId="38" fillId="0" borderId="96" xfId="0" applyFont="1" applyFill="1" applyBorder="1" applyAlignment="1">
      <alignment horizontal="center" vertical="center"/>
    </xf>
    <xf numFmtId="0" fontId="38" fillId="0" borderId="96" xfId="0" applyFont="1" applyFill="1" applyBorder="1" applyAlignment="1">
      <alignment/>
    </xf>
    <xf numFmtId="0" fontId="44" fillId="0" borderId="100" xfId="0" applyFont="1" applyBorder="1" applyAlignment="1">
      <alignment horizontal="center"/>
    </xf>
    <xf numFmtId="3" fontId="44" fillId="0" borderId="100" xfId="0" applyNumberFormat="1" applyFont="1" applyBorder="1" applyAlignment="1">
      <alignment/>
    </xf>
    <xf numFmtId="0" fontId="44" fillId="0" borderId="100" xfId="0" applyFont="1" applyBorder="1" applyAlignment="1">
      <alignment/>
    </xf>
    <xf numFmtId="0" fontId="0" fillId="0" borderId="100" xfId="0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94" fillId="0" borderId="120" xfId="136" applyFont="1" applyFill="1" applyBorder="1" applyAlignment="1">
      <alignment horizontal="left" vertical="center"/>
      <protection/>
    </xf>
    <xf numFmtId="0" fontId="94" fillId="0" borderId="125" xfId="136" applyFont="1" applyFill="1" applyBorder="1" applyAlignment="1">
      <alignment horizontal="left" vertical="center"/>
      <protection/>
    </xf>
    <xf numFmtId="0" fontId="94" fillId="0" borderId="99" xfId="136" applyFont="1" applyFill="1" applyBorder="1" applyAlignment="1">
      <alignment horizontal="left" vertical="center"/>
      <protection/>
    </xf>
    <xf numFmtId="0" fontId="44" fillId="0" borderId="116" xfId="0" applyFont="1" applyFill="1" applyBorder="1" applyAlignment="1">
      <alignment/>
    </xf>
    <xf numFmtId="0" fontId="38" fillId="0" borderId="96" xfId="0" applyFont="1" applyBorder="1" applyAlignment="1">
      <alignment horizontal="center" vertical="center"/>
    </xf>
    <xf numFmtId="0" fontId="93" fillId="0" borderId="96" xfId="136" applyFont="1" applyFill="1" applyBorder="1" applyAlignment="1">
      <alignment horizontal="left" vertical="center" wrapText="1"/>
      <protection/>
    </xf>
    <xf numFmtId="0" fontId="93" fillId="0" borderId="98" xfId="136" applyFont="1" applyFill="1" applyBorder="1" applyAlignment="1">
      <alignment horizontal="left" vertical="center" wrapText="1"/>
      <protection/>
    </xf>
    <xf numFmtId="0" fontId="96" fillId="64" borderId="125" xfId="136" applyFont="1" applyFill="1" applyBorder="1" applyAlignment="1">
      <alignment horizontal="left" vertical="center"/>
      <protection/>
    </xf>
    <xf numFmtId="0" fontId="96" fillId="64" borderId="99" xfId="136" applyFont="1" applyFill="1" applyBorder="1" applyAlignment="1">
      <alignment horizontal="left" vertical="center"/>
      <protection/>
    </xf>
    <xf numFmtId="3" fontId="42" fillId="64" borderId="96" xfId="0" applyNumberFormat="1" applyFont="1" applyFill="1" applyBorder="1" applyAlignment="1">
      <alignment/>
    </xf>
    <xf numFmtId="0" fontId="44" fillId="0" borderId="97" xfId="0" applyFont="1" applyBorder="1" applyAlignment="1">
      <alignment/>
    </xf>
    <xf numFmtId="0" fontId="38" fillId="64" borderId="99" xfId="0" applyFont="1" applyFill="1" applyBorder="1" applyAlignment="1">
      <alignment/>
    </xf>
    <xf numFmtId="0" fontId="42" fillId="64" borderId="125" xfId="0" applyFont="1" applyFill="1" applyBorder="1" applyAlignment="1">
      <alignment/>
    </xf>
    <xf numFmtId="0" fontId="42" fillId="64" borderId="0" xfId="0" applyFont="1" applyFill="1" applyAlignment="1">
      <alignment/>
    </xf>
    <xf numFmtId="0" fontId="38" fillId="64" borderId="98" xfId="0" applyFont="1" applyFill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2" fillId="64" borderId="96" xfId="0" applyFont="1" applyFill="1" applyBorder="1" applyAlignment="1">
      <alignment horizontal="center" vertical="center"/>
    </xf>
    <xf numFmtId="0" fontId="44" fillId="0" borderId="120" xfId="0" applyFont="1" applyBorder="1" applyAlignment="1">
      <alignment/>
    </xf>
    <xf numFmtId="0" fontId="42" fillId="64" borderId="99" xfId="0" applyFont="1" applyFill="1" applyBorder="1" applyAlignment="1">
      <alignment/>
    </xf>
    <xf numFmtId="0" fontId="38" fillId="0" borderId="125" xfId="0" applyFont="1" applyFill="1" applyBorder="1" applyAlignment="1">
      <alignment/>
    </xf>
    <xf numFmtId="3" fontId="91" fillId="0" borderId="96" xfId="0" applyNumberFormat="1" applyFont="1" applyBorder="1" applyAlignment="1">
      <alignment/>
    </xf>
    <xf numFmtId="3" fontId="44" fillId="0" borderId="96" xfId="0" applyNumberFormat="1" applyFont="1" applyBorder="1" applyAlignment="1">
      <alignment horizontal="center"/>
    </xf>
    <xf numFmtId="3" fontId="44" fillId="0" borderId="96" xfId="0" applyNumberFormat="1" applyFont="1" applyFill="1" applyBorder="1" applyAlignment="1">
      <alignment horizontal="center"/>
    </xf>
    <xf numFmtId="3" fontId="38" fillId="64" borderId="96" xfId="0" applyNumberFormat="1" applyFont="1" applyFill="1" applyBorder="1" applyAlignment="1">
      <alignment horizontal="center"/>
    </xf>
    <xf numFmtId="0" fontId="83" fillId="0" borderId="100" xfId="136" applyFont="1" applyBorder="1" applyAlignment="1">
      <alignment horizontal="center" wrapText="1"/>
      <protection/>
    </xf>
    <xf numFmtId="0" fontId="106" fillId="66" borderId="100" xfId="0" applyFont="1" applyFill="1" applyBorder="1" applyAlignment="1">
      <alignment horizontal="center" wrapText="1"/>
    </xf>
    <xf numFmtId="4" fontId="83" fillId="68" borderId="100" xfId="0" applyNumberFormat="1" applyFont="1" applyFill="1" applyBorder="1" applyAlignment="1">
      <alignment horizontal="center"/>
    </xf>
    <xf numFmtId="0" fontId="83" fillId="0" borderId="100" xfId="0" applyFont="1" applyBorder="1" applyAlignment="1">
      <alignment horizontal="center"/>
    </xf>
    <xf numFmtId="0" fontId="83" fillId="0" borderId="100" xfId="136" applyFont="1" applyBorder="1">
      <alignment/>
      <protection/>
    </xf>
    <xf numFmtId="9" fontId="83" fillId="0" borderId="149" xfId="136" applyNumberFormat="1" applyFont="1" applyBorder="1">
      <alignment/>
      <protection/>
    </xf>
    <xf numFmtId="0" fontId="83" fillId="0" borderId="135" xfId="136" applyFont="1" applyBorder="1" applyAlignment="1">
      <alignment horizontal="center" vertical="center" wrapText="1"/>
      <protection/>
    </xf>
    <xf numFmtId="0" fontId="68" fillId="0" borderId="96" xfId="151" applyFont="1" applyFill="1" applyBorder="1" applyAlignment="1">
      <alignment horizontal="left" vertical="center"/>
      <protection/>
    </xf>
    <xf numFmtId="49" fontId="69" fillId="0" borderId="96" xfId="151" applyNumberFormat="1" applyFont="1" applyFill="1" applyBorder="1" applyAlignment="1">
      <alignment horizontal="right" vertical="center"/>
      <protection/>
    </xf>
    <xf numFmtId="0" fontId="69" fillId="64" borderId="96" xfId="151" applyFont="1" applyFill="1" applyBorder="1" applyAlignment="1">
      <alignment horizontal="center" vertical="center"/>
      <protection/>
    </xf>
    <xf numFmtId="0" fontId="69" fillId="64" borderId="96" xfId="151" applyFont="1" applyFill="1" applyBorder="1">
      <alignment/>
      <protection/>
    </xf>
    <xf numFmtId="3" fontId="69" fillId="64" borderId="96" xfId="151" applyNumberFormat="1" applyFont="1" applyFill="1" applyBorder="1" applyAlignment="1">
      <alignment horizontal="center"/>
      <protection/>
    </xf>
    <xf numFmtId="3" fontId="69" fillId="64" borderId="96" xfId="151" applyNumberFormat="1" applyFont="1" applyFill="1" applyBorder="1">
      <alignment/>
      <protection/>
    </xf>
    <xf numFmtId="0" fontId="69" fillId="64" borderId="96" xfId="151" applyFont="1" applyFill="1" applyBorder="1" applyAlignment="1">
      <alignment horizontal="left" vertical="center"/>
      <protection/>
    </xf>
    <xf numFmtId="0" fontId="69" fillId="64" borderId="100" xfId="151" applyFont="1" applyFill="1" applyBorder="1" applyAlignment="1">
      <alignment vertical="center"/>
      <protection/>
    </xf>
    <xf numFmtId="3" fontId="69" fillId="64" borderId="100" xfId="151" applyNumberFormat="1" applyFont="1" applyFill="1" applyBorder="1" applyAlignment="1">
      <alignment horizontal="center" vertical="center"/>
      <protection/>
    </xf>
    <xf numFmtId="3" fontId="69" fillId="64" borderId="100" xfId="151" applyNumberFormat="1" applyFont="1" applyFill="1" applyBorder="1" applyAlignment="1">
      <alignment vertical="center"/>
      <protection/>
    </xf>
    <xf numFmtId="0" fontId="69" fillId="64" borderId="96" xfId="151" applyFont="1" applyFill="1" applyBorder="1" applyAlignment="1">
      <alignment vertical="center"/>
      <protection/>
    </xf>
    <xf numFmtId="0" fontId="69" fillId="0" borderId="100" xfId="151" applyFont="1" applyBorder="1" applyAlignment="1">
      <alignment horizontal="center" vertical="center"/>
      <protection/>
    </xf>
    <xf numFmtId="0" fontId="69" fillId="0" borderId="100" xfId="151" applyFont="1" applyFill="1" applyBorder="1">
      <alignment/>
      <protection/>
    </xf>
    <xf numFmtId="0" fontId="2" fillId="0" borderId="132" xfId="151" applyBorder="1">
      <alignment/>
      <protection/>
    </xf>
    <xf numFmtId="3" fontId="68" fillId="64" borderId="96" xfId="151" applyNumberFormat="1" applyFont="1" applyFill="1" applyBorder="1" applyAlignment="1">
      <alignment horizontal="center"/>
      <protection/>
    </xf>
    <xf numFmtId="3" fontId="69" fillId="64" borderId="96" xfId="151" applyNumberFormat="1" applyFont="1" applyFill="1" applyBorder="1" applyAlignment="1">
      <alignment horizontal="center" vertical="center"/>
      <protection/>
    </xf>
    <xf numFmtId="0" fontId="68" fillId="64" borderId="96" xfId="151" applyFont="1" applyFill="1" applyBorder="1">
      <alignment/>
      <protection/>
    </xf>
    <xf numFmtId="0" fontId="68" fillId="0" borderId="132" xfId="151" applyFont="1" applyBorder="1">
      <alignment/>
      <protection/>
    </xf>
    <xf numFmtId="0" fontId="68" fillId="0" borderId="132" xfId="151" applyFont="1" applyBorder="1" applyAlignment="1">
      <alignment vertical="center"/>
      <protection/>
    </xf>
    <xf numFmtId="0" fontId="68" fillId="0" borderId="124" xfId="151" applyFont="1" applyBorder="1">
      <alignment/>
      <protection/>
    </xf>
    <xf numFmtId="0" fontId="100" fillId="64" borderId="125" xfId="151" applyFont="1" applyFill="1" applyBorder="1">
      <alignment/>
      <protection/>
    </xf>
    <xf numFmtId="3" fontId="35" fillId="64" borderId="81" xfId="145" applyNumberFormat="1" applyFont="1" applyFill="1" applyBorder="1" applyAlignment="1">
      <alignment horizontal="right" vertical="center"/>
      <protection/>
    </xf>
    <xf numFmtId="3" fontId="30" fillId="69" borderId="152" xfId="145" applyNumberFormat="1" applyFont="1" applyFill="1" applyBorder="1" applyAlignment="1">
      <alignment horizontal="center" vertical="center" wrapText="1"/>
      <protection/>
    </xf>
    <xf numFmtId="3" fontId="30" fillId="64" borderId="158" xfId="145" applyNumberFormat="1" applyFont="1" applyFill="1" applyBorder="1" applyAlignment="1">
      <alignment vertical="center"/>
      <protection/>
    </xf>
    <xf numFmtId="3" fontId="53" fillId="0" borderId="159" xfId="145" applyNumberFormat="1" applyFont="1" applyFill="1" applyBorder="1" applyAlignment="1">
      <alignment vertical="center"/>
      <protection/>
    </xf>
    <xf numFmtId="3" fontId="35" fillId="0" borderId="159" xfId="145" applyNumberFormat="1" applyFont="1" applyFill="1" applyBorder="1" applyAlignment="1">
      <alignment vertical="center"/>
      <protection/>
    </xf>
    <xf numFmtId="3" fontId="30" fillId="64" borderId="159" xfId="145" applyNumberFormat="1" applyFont="1" applyFill="1" applyBorder="1" applyAlignment="1">
      <alignment vertical="center"/>
      <protection/>
    </xf>
    <xf numFmtId="3" fontId="102" fillId="69" borderId="118" xfId="145" applyNumberFormat="1" applyFont="1" applyFill="1" applyBorder="1" applyAlignment="1">
      <alignment vertical="center"/>
      <protection/>
    </xf>
    <xf numFmtId="0" fontId="30" fillId="0" borderId="131" xfId="160" applyFont="1" applyFill="1" applyBorder="1" applyAlignment="1">
      <alignment horizontal="center" vertical="center" wrapText="1"/>
      <protection/>
    </xf>
    <xf numFmtId="0" fontId="30" fillId="0" borderId="117" xfId="160" applyFont="1" applyFill="1" applyBorder="1" applyAlignment="1">
      <alignment horizontal="center" vertical="center" wrapText="1"/>
      <protection/>
    </xf>
    <xf numFmtId="3" fontId="30" fillId="0" borderId="117" xfId="160" applyNumberFormat="1" applyFont="1" applyFill="1" applyBorder="1" applyAlignment="1">
      <alignment horizontal="center" vertical="center" wrapText="1"/>
      <protection/>
    </xf>
    <xf numFmtId="3" fontId="30" fillId="0" borderId="152" xfId="160" applyNumberFormat="1" applyFont="1" applyFill="1" applyBorder="1" applyAlignment="1">
      <alignment horizontal="center" vertical="center" wrapText="1"/>
      <protection/>
    </xf>
    <xf numFmtId="0" fontId="35" fillId="0" borderId="134" xfId="160" applyFont="1" applyFill="1" applyBorder="1" applyAlignment="1">
      <alignment horizontal="left" vertical="center" wrapText="1"/>
      <protection/>
    </xf>
    <xf numFmtId="175" fontId="35" fillId="0" borderId="96" xfId="160" applyNumberFormat="1" applyFont="1" applyFill="1" applyBorder="1" applyAlignment="1">
      <alignment vertical="center"/>
      <protection/>
    </xf>
    <xf numFmtId="175" fontId="35" fillId="0" borderId="135" xfId="160" applyNumberFormat="1" applyFont="1" applyFill="1" applyBorder="1" applyAlignment="1">
      <alignment horizontal="right" vertical="center" wrapText="1"/>
      <protection/>
    </xf>
    <xf numFmtId="175" fontId="35" fillId="0" borderId="135" xfId="160" applyNumberFormat="1" applyFont="1" applyFill="1" applyBorder="1" applyAlignment="1">
      <alignment horizontal="center" vertical="center" wrapText="1"/>
      <protection/>
    </xf>
    <xf numFmtId="175" fontId="35" fillId="0" borderId="137" xfId="160" applyNumberFormat="1" applyFont="1" applyFill="1" applyBorder="1" applyAlignment="1">
      <alignment horizontal="center" vertical="center" wrapText="1"/>
      <protection/>
    </xf>
    <xf numFmtId="0" fontId="44" fillId="0" borderId="138" xfId="154" applyFont="1" applyFill="1" applyBorder="1" applyAlignment="1">
      <alignment vertical="center" wrapText="1"/>
      <protection/>
    </xf>
    <xf numFmtId="175" fontId="35" fillId="0" borderId="139" xfId="160" applyNumberFormat="1" applyFont="1" applyFill="1" applyBorder="1" applyAlignment="1">
      <alignment vertical="center"/>
      <protection/>
    </xf>
    <xf numFmtId="0" fontId="35" fillId="0" borderId="138" xfId="154" applyFont="1" applyFill="1" applyBorder="1" applyAlignment="1">
      <alignment vertical="center"/>
      <protection/>
    </xf>
    <xf numFmtId="0" fontId="35" fillId="0" borderId="140" xfId="154" applyFont="1" applyFill="1" applyBorder="1" applyAlignment="1">
      <alignment vertical="center"/>
      <protection/>
    </xf>
    <xf numFmtId="175" fontId="35" fillId="0" borderId="141" xfId="160" applyNumberFormat="1" applyFont="1" applyFill="1" applyBorder="1" applyAlignment="1">
      <alignment vertical="center"/>
      <protection/>
    </xf>
    <xf numFmtId="175" fontId="35" fillId="0" borderId="143" xfId="160" applyNumberFormat="1" applyFont="1" applyFill="1" applyBorder="1" applyAlignment="1">
      <alignment vertical="center"/>
      <protection/>
    </xf>
    <xf numFmtId="0" fontId="53" fillId="0" borderId="131" xfId="160" applyFont="1" applyFill="1" applyBorder="1" applyAlignment="1">
      <alignment vertical="center"/>
      <protection/>
    </xf>
    <xf numFmtId="175" fontId="53" fillId="0" borderId="152" xfId="160" applyNumberFormat="1" applyFont="1" applyFill="1" applyBorder="1" applyAlignment="1">
      <alignment vertical="center"/>
      <protection/>
    </xf>
    <xf numFmtId="3" fontId="99" fillId="0" borderId="96" xfId="151" applyNumberFormat="1" applyFont="1" applyFill="1" applyBorder="1" applyAlignment="1">
      <alignment horizontal="center" vertical="center"/>
      <protection/>
    </xf>
    <xf numFmtId="0" fontId="74" fillId="0" borderId="151" xfId="159" applyFont="1" applyBorder="1" applyAlignment="1" applyProtection="1">
      <alignment horizontal="center" vertical="center" wrapText="1"/>
      <protection/>
    </xf>
    <xf numFmtId="0" fontId="110" fillId="0" borderId="151" xfId="157" applyFont="1" applyFill="1" applyBorder="1" applyAlignment="1" applyProtection="1">
      <alignment horizontal="center" vertical="center" wrapText="1"/>
      <protection/>
    </xf>
    <xf numFmtId="173" fontId="110" fillId="0" borderId="152" xfId="157" applyNumberFormat="1" applyFont="1" applyFill="1" applyBorder="1" applyAlignment="1" applyProtection="1">
      <alignment horizontal="right" vertical="center" wrapText="1"/>
      <protection/>
    </xf>
    <xf numFmtId="0" fontId="83" fillId="0" borderId="36" xfId="159" applyFont="1" applyBorder="1" applyAlignment="1" applyProtection="1">
      <alignment horizontal="left" wrapText="1" indent="1"/>
      <protection/>
    </xf>
    <xf numFmtId="173" fontId="87" fillId="0" borderId="50" xfId="157" applyNumberFormat="1" applyFont="1" applyFill="1" applyBorder="1" applyAlignment="1" applyProtection="1">
      <alignment horizontal="right" vertical="center" wrapText="1" indent="1"/>
      <protection locked="0"/>
    </xf>
    <xf numFmtId="0" fontId="82" fillId="65" borderId="78" xfId="159" applyFont="1" applyFill="1" applyBorder="1" applyAlignment="1" applyProtection="1">
      <alignment wrapText="1"/>
      <protection/>
    </xf>
    <xf numFmtId="0" fontId="33" fillId="65" borderId="69" xfId="157" applyFont="1" applyFill="1" applyBorder="1" applyAlignment="1" applyProtection="1">
      <alignment vertical="center" wrapText="1"/>
      <protection/>
    </xf>
    <xf numFmtId="0" fontId="34" fillId="0" borderId="35" xfId="157" applyFont="1" applyFill="1" applyBorder="1" applyAlignment="1" applyProtection="1">
      <alignment horizontal="left" vertical="center" wrapText="1" indent="1"/>
      <protection/>
    </xf>
    <xf numFmtId="0" fontId="34" fillId="0" borderId="39" xfId="157" applyFont="1" applyFill="1" applyBorder="1" applyAlignment="1" applyProtection="1">
      <alignment horizontal="left" vertical="center" wrapText="1" indent="1"/>
      <protection/>
    </xf>
    <xf numFmtId="0" fontId="34" fillId="0" borderId="38" xfId="157" applyFont="1" applyFill="1" applyBorder="1" applyAlignment="1" applyProtection="1">
      <alignment horizontal="left" vertical="center" wrapText="1" indent="1"/>
      <protection/>
    </xf>
    <xf numFmtId="0" fontId="34" fillId="0" borderId="39" xfId="157" applyFont="1" applyFill="1" applyBorder="1" applyAlignment="1" applyProtection="1">
      <alignment horizontal="left" vertical="center" wrapText="1" indent="6"/>
      <protection/>
    </xf>
    <xf numFmtId="0" fontId="34" fillId="0" borderId="39" xfId="157" applyFont="1" applyFill="1" applyBorder="1" applyAlignment="1" applyProtection="1">
      <alignment horizontal="left" indent="6"/>
      <protection/>
    </xf>
    <xf numFmtId="0" fontId="34" fillId="0" borderId="43" xfId="157" applyFont="1" applyFill="1" applyBorder="1" applyAlignment="1" applyProtection="1">
      <alignment horizontal="left" vertical="center" wrapText="1" indent="6"/>
      <protection/>
    </xf>
    <xf numFmtId="0" fontId="34" fillId="0" borderId="64" xfId="157" applyFont="1" applyFill="1" applyBorder="1" applyAlignment="1" applyProtection="1">
      <alignment horizontal="left" vertical="center" wrapText="1" indent="6"/>
      <protection/>
    </xf>
    <xf numFmtId="0" fontId="33" fillId="65" borderId="47" xfId="157" applyFont="1" applyFill="1" applyBorder="1" applyAlignment="1" applyProtection="1">
      <alignment vertical="center" wrapText="1"/>
      <protection/>
    </xf>
    <xf numFmtId="0" fontId="34" fillId="0" borderId="43" xfId="157" applyFont="1" applyFill="1" applyBorder="1" applyAlignment="1" applyProtection="1">
      <alignment horizontal="left" vertical="center" wrapText="1" indent="1"/>
      <protection/>
    </xf>
    <xf numFmtId="0" fontId="34" fillId="65" borderId="43" xfId="157" applyFont="1" applyFill="1" applyBorder="1" applyAlignment="1" applyProtection="1">
      <alignment horizontal="left" vertical="center" wrapText="1" indent="1"/>
      <protection/>
    </xf>
    <xf numFmtId="0" fontId="36" fillId="65" borderId="39" xfId="159" applyFont="1" applyFill="1" applyBorder="1" applyAlignment="1" applyProtection="1">
      <alignment horizontal="left" vertical="center" wrapText="1" indent="1"/>
      <protection/>
    </xf>
    <xf numFmtId="0" fontId="33" fillId="65" borderId="47" xfId="157" applyFont="1" applyFill="1" applyBorder="1" applyAlignment="1" applyProtection="1">
      <alignment horizontal="left" vertical="center" wrapText="1" indent="1"/>
      <protection/>
    </xf>
    <xf numFmtId="0" fontId="34" fillId="0" borderId="36" xfId="157" applyFont="1" applyFill="1" applyBorder="1" applyAlignment="1" applyProtection="1">
      <alignment horizontal="left" vertical="center" wrapText="1" indent="1"/>
      <protection/>
    </xf>
    <xf numFmtId="0" fontId="33" fillId="0" borderId="47" xfId="157" applyFont="1" applyFill="1" applyBorder="1" applyAlignment="1" applyProtection="1">
      <alignment horizontal="left" vertical="center" wrapText="1" indent="1"/>
      <protection/>
    </xf>
    <xf numFmtId="0" fontId="34" fillId="0" borderId="94" xfId="157" applyFont="1" applyFill="1" applyBorder="1" applyAlignment="1" applyProtection="1">
      <alignment horizontal="left" vertical="center" wrapText="1" indent="1"/>
      <protection/>
    </xf>
    <xf numFmtId="173" fontId="34" fillId="0" borderId="50" xfId="157" applyNumberFormat="1" applyFont="1" applyFill="1" applyBorder="1" applyAlignment="1" applyProtection="1">
      <alignment horizontal="center" vertical="center" wrapText="1"/>
      <protection locked="0"/>
    </xf>
    <xf numFmtId="173" fontId="34" fillId="0" borderId="83" xfId="157" applyNumberFormat="1" applyFont="1" applyFill="1" applyBorder="1" applyAlignment="1" applyProtection="1">
      <alignment horizontal="center" vertical="center" wrapText="1"/>
      <protection locked="0"/>
    </xf>
    <xf numFmtId="173" fontId="33" fillId="65" borderId="28" xfId="157" applyNumberFormat="1" applyFont="1" applyFill="1" applyBorder="1" applyAlignment="1" applyProtection="1">
      <alignment horizontal="center" vertical="center" wrapText="1"/>
      <protection/>
    </xf>
    <xf numFmtId="173" fontId="34" fillId="0" borderId="48" xfId="157" applyNumberFormat="1" applyFont="1" applyFill="1" applyBorder="1" applyAlignment="1" applyProtection="1">
      <alignment horizontal="center" vertical="center" wrapText="1"/>
      <protection locked="0"/>
    </xf>
    <xf numFmtId="173" fontId="33" fillId="0" borderId="28" xfId="157" applyNumberFormat="1" applyFont="1" applyFill="1" applyBorder="1" applyAlignment="1" applyProtection="1">
      <alignment horizontal="center" vertical="center" wrapText="1"/>
      <protection/>
    </xf>
    <xf numFmtId="0" fontId="33" fillId="0" borderId="69" xfId="157" applyFont="1" applyFill="1" applyBorder="1" applyAlignment="1" applyProtection="1">
      <alignment horizontal="center" vertical="center" wrapText="1"/>
      <protection/>
    </xf>
    <xf numFmtId="0" fontId="33" fillId="65" borderId="160" xfId="157" applyFont="1" applyFill="1" applyBorder="1" applyAlignment="1" applyProtection="1">
      <alignment horizontal="center" vertical="center" wrapText="1"/>
      <protection/>
    </xf>
    <xf numFmtId="0" fontId="34" fillId="0" borderId="161" xfId="157" applyFont="1" applyFill="1" applyBorder="1" applyAlignment="1" applyProtection="1">
      <alignment horizontal="right" vertical="center" wrapText="1" indent="1"/>
      <protection/>
    </xf>
    <xf numFmtId="0" fontId="34" fillId="0" borderId="162" xfId="157" applyFont="1" applyFill="1" applyBorder="1" applyAlignment="1" applyProtection="1">
      <alignment horizontal="right" vertical="center" wrapText="1" indent="1"/>
      <protection/>
    </xf>
    <xf numFmtId="0" fontId="34" fillId="0" borderId="163" xfId="157" applyFont="1" applyFill="1" applyBorder="1" applyAlignment="1" applyProtection="1">
      <alignment horizontal="right" vertical="center" wrapText="1" indent="1"/>
      <protection/>
    </xf>
    <xf numFmtId="0" fontId="34" fillId="0" borderId="163" xfId="157" applyFont="1" applyFill="1" applyBorder="1" applyAlignment="1" applyProtection="1">
      <alignment horizontal="right" vertical="center" wrapText="1" indent="6"/>
      <protection/>
    </xf>
    <xf numFmtId="0" fontId="34" fillId="0" borderId="163" xfId="157" applyFont="1" applyFill="1" applyBorder="1" applyAlignment="1" applyProtection="1">
      <alignment horizontal="right" vertical="center" indent="6"/>
      <protection/>
    </xf>
    <xf numFmtId="0" fontId="34" fillId="0" borderId="162" xfId="157" applyFont="1" applyFill="1" applyBorder="1" applyAlignment="1" applyProtection="1">
      <alignment horizontal="right" vertical="center" wrapText="1" indent="1"/>
      <protection/>
    </xf>
    <xf numFmtId="0" fontId="33" fillId="65" borderId="114" xfId="157" applyFont="1" applyFill="1" applyBorder="1" applyAlignment="1" applyProtection="1">
      <alignment horizontal="center" vertical="center" wrapText="1"/>
      <protection/>
    </xf>
    <xf numFmtId="0" fontId="34" fillId="0" borderId="162" xfId="157" applyFont="1" applyFill="1" applyBorder="1" applyAlignment="1" applyProtection="1">
      <alignment horizontal="center" vertical="center" wrapText="1"/>
      <protection/>
    </xf>
    <xf numFmtId="0" fontId="34" fillId="68" borderId="162" xfId="157" applyFont="1" applyFill="1" applyBorder="1" applyAlignment="1" applyProtection="1">
      <alignment horizontal="center" vertical="center" wrapText="1"/>
      <protection/>
    </xf>
    <xf numFmtId="0" fontId="33" fillId="65" borderId="162" xfId="157" applyFont="1" applyFill="1" applyBorder="1" applyAlignment="1" applyProtection="1">
      <alignment horizontal="center" vertical="center" wrapText="1"/>
      <protection/>
    </xf>
    <xf numFmtId="0" fontId="37" fillId="65" borderId="162" xfId="159" applyFont="1" applyFill="1" applyBorder="1" applyAlignment="1" applyProtection="1">
      <alignment horizontal="right" vertical="center" wrapText="1" indent="1"/>
      <protection/>
    </xf>
    <xf numFmtId="0" fontId="34" fillId="0" borderId="162" xfId="157" applyFont="1" applyFill="1" applyBorder="1" applyAlignment="1" applyProtection="1">
      <alignment horizontal="right" vertical="center" wrapText="1" indent="6"/>
      <protection/>
    </xf>
    <xf numFmtId="173" fontId="111" fillId="0" borderId="162" xfId="157" applyNumberFormat="1" applyFont="1" applyFill="1" applyBorder="1" applyAlignment="1" applyProtection="1">
      <alignment horizontal="right" vertical="center" wrapText="1" indent="1"/>
      <protection locked="0"/>
    </xf>
    <xf numFmtId="0" fontId="34" fillId="68" borderId="164" xfId="157" applyFont="1" applyFill="1" applyBorder="1" applyAlignment="1" applyProtection="1">
      <alignment horizontal="right" vertical="center" wrapText="1" indent="6"/>
      <protection/>
    </xf>
    <xf numFmtId="0" fontId="33" fillId="65" borderId="114" xfId="157" applyFont="1" applyFill="1" applyBorder="1" applyAlignment="1" applyProtection="1">
      <alignment horizontal="right" vertical="center" wrapText="1" indent="1"/>
      <protection/>
    </xf>
    <xf numFmtId="0" fontId="34" fillId="0" borderId="165" xfId="157" applyFont="1" applyFill="1" applyBorder="1" applyAlignment="1" applyProtection="1">
      <alignment horizontal="right" vertical="center" wrapText="1" indent="1"/>
      <protection/>
    </xf>
    <xf numFmtId="0" fontId="33" fillId="0" borderId="114" xfId="157" applyFont="1" applyFill="1" applyBorder="1" applyAlignment="1" applyProtection="1">
      <alignment horizontal="right" vertical="center" wrapText="1" indent="1"/>
      <protection/>
    </xf>
    <xf numFmtId="0" fontId="34" fillId="0" borderId="161" xfId="157" applyFont="1" applyFill="1" applyBorder="1" applyAlignment="1" applyProtection="1">
      <alignment horizontal="right" vertical="center" wrapText="1" indent="1"/>
      <protection/>
    </xf>
    <xf numFmtId="0" fontId="34" fillId="0" borderId="164" xfId="157" applyFont="1" applyFill="1" applyBorder="1" applyAlignment="1" applyProtection="1">
      <alignment horizontal="right" vertical="center" wrapText="1" indent="1"/>
      <protection/>
    </xf>
    <xf numFmtId="0" fontId="88" fillId="65" borderId="47" xfId="157" applyFont="1" applyFill="1" applyBorder="1" applyAlignment="1" applyProtection="1">
      <alignment horizontal="left" vertical="center" wrapText="1" indent="1"/>
      <protection/>
    </xf>
    <xf numFmtId="0" fontId="83" fillId="0" borderId="39" xfId="159" applyFont="1" applyBorder="1" applyAlignment="1" applyProtection="1">
      <alignment horizontal="left" wrapText="1" indent="1"/>
      <protection/>
    </xf>
    <xf numFmtId="0" fontId="83" fillId="0" borderId="43" xfId="159" applyFont="1" applyBorder="1" applyAlignment="1" applyProtection="1">
      <alignment horizontal="left" wrapText="1" indent="1"/>
      <protection/>
    </xf>
    <xf numFmtId="0" fontId="90" fillId="65" borderId="47" xfId="159" applyFont="1" applyFill="1" applyBorder="1" applyAlignment="1" applyProtection="1">
      <alignment horizontal="left" vertical="center" wrapText="1" indent="1"/>
      <protection/>
    </xf>
    <xf numFmtId="0" fontId="83" fillId="0" borderId="43" xfId="159" applyFont="1" applyBorder="1" applyAlignment="1" applyProtection="1">
      <alignment wrapText="1"/>
      <protection/>
    </xf>
    <xf numFmtId="0" fontId="90" fillId="0" borderId="47" xfId="159" applyFont="1" applyBorder="1" applyAlignment="1" applyProtection="1">
      <alignment horizontal="left" vertical="center" wrapText="1" indent="1"/>
      <protection/>
    </xf>
    <xf numFmtId="0" fontId="90" fillId="65" borderId="73" xfId="159" applyFont="1" applyFill="1" applyBorder="1" applyAlignment="1" applyProtection="1">
      <alignment wrapText="1"/>
      <protection/>
    </xf>
    <xf numFmtId="0" fontId="33" fillId="65" borderId="28" xfId="157" applyFont="1" applyFill="1" applyBorder="1" applyAlignment="1" applyProtection="1">
      <alignment horizontal="center" vertical="center" wrapText="1"/>
      <protection/>
    </xf>
    <xf numFmtId="173" fontId="34" fillId="65" borderId="83" xfId="157" applyNumberFormat="1" applyFont="1" applyFill="1" applyBorder="1" applyAlignment="1" applyProtection="1">
      <alignment horizontal="center" vertical="center" wrapText="1"/>
      <protection locked="0"/>
    </xf>
    <xf numFmtId="173" fontId="34" fillId="0" borderId="166" xfId="157" applyNumberFormat="1" applyFont="1" applyFill="1" applyBorder="1" applyAlignment="1" applyProtection="1">
      <alignment horizontal="center" vertical="center" wrapText="1"/>
      <protection locked="0"/>
    </xf>
    <xf numFmtId="173" fontId="34" fillId="0" borderId="167" xfId="157" applyNumberFormat="1" applyFont="1" applyFill="1" applyBorder="1" applyAlignment="1" applyProtection="1">
      <alignment horizontal="center" vertical="center" wrapText="1"/>
      <protection locked="0"/>
    </xf>
    <xf numFmtId="173" fontId="34" fillId="0" borderId="168" xfId="157" applyNumberFormat="1" applyFont="1" applyFill="1" applyBorder="1" applyAlignment="1" applyProtection="1">
      <alignment horizontal="center" vertical="center" wrapText="1"/>
      <protection locked="0"/>
    </xf>
    <xf numFmtId="173" fontId="88" fillId="65" borderId="28" xfId="157" applyNumberFormat="1" applyFont="1" applyFill="1" applyBorder="1" applyAlignment="1" applyProtection="1">
      <alignment horizontal="right" vertical="center" wrapText="1" indent="1"/>
      <protection/>
    </xf>
    <xf numFmtId="0" fontId="33" fillId="65" borderId="114" xfId="157" applyFont="1" applyFill="1" applyBorder="1" applyAlignment="1" applyProtection="1">
      <alignment horizontal="right" vertical="center" wrapText="1" indent="1"/>
      <protection/>
    </xf>
    <xf numFmtId="0" fontId="36" fillId="0" borderId="165" xfId="159" applyFont="1" applyBorder="1" applyAlignment="1" applyProtection="1">
      <alignment horizontal="right" vertical="center" wrapText="1" indent="1"/>
      <protection/>
    </xf>
    <xf numFmtId="0" fontId="36" fillId="0" borderId="162" xfId="159" applyFont="1" applyBorder="1" applyAlignment="1" applyProtection="1">
      <alignment horizontal="right" vertical="center" wrapText="1" indent="1"/>
      <protection/>
    </xf>
    <xf numFmtId="0" fontId="36" fillId="0" borderId="163" xfId="159" applyFont="1" applyBorder="1" applyAlignment="1" applyProtection="1">
      <alignment horizontal="right" vertical="center" wrapText="1" indent="1"/>
      <protection/>
    </xf>
    <xf numFmtId="0" fontId="37" fillId="65" borderId="114" xfId="159" applyFont="1" applyFill="1" applyBorder="1" applyAlignment="1" applyProtection="1">
      <alignment horizontal="right" vertical="center" wrapText="1" indent="1"/>
      <protection/>
    </xf>
    <xf numFmtId="0" fontId="37" fillId="0" borderId="114" xfId="159" applyFont="1" applyBorder="1" applyAlignment="1" applyProtection="1">
      <alignment horizontal="right" vertical="center" wrapText="1" indent="1"/>
      <protection/>
    </xf>
    <xf numFmtId="0" fontId="36" fillId="65" borderId="110" xfId="159" applyFont="1" applyFill="1" applyBorder="1" applyAlignment="1" applyProtection="1">
      <alignment horizontal="right" vertical="center" wrapText="1" indent="1"/>
      <protection/>
    </xf>
    <xf numFmtId="0" fontId="36" fillId="0" borderId="114" xfId="159" applyFont="1" applyBorder="1" applyAlignment="1" applyProtection="1">
      <alignment horizontal="right" vertical="center" wrapText="1" indent="1"/>
      <protection/>
    </xf>
    <xf numFmtId="0" fontId="36" fillId="0" borderId="110" xfId="159" applyFont="1" applyBorder="1" applyAlignment="1" applyProtection="1">
      <alignment horizontal="right" vertical="center" wrapText="1"/>
      <protection/>
    </xf>
    <xf numFmtId="0" fontId="37" fillId="0" borderId="114" xfId="159" applyFont="1" applyBorder="1" applyAlignment="1" applyProtection="1">
      <alignment horizontal="center" vertical="center" wrapText="1"/>
      <protection/>
    </xf>
    <xf numFmtId="0" fontId="36" fillId="0" borderId="169" xfId="159" applyFont="1" applyBorder="1" applyAlignment="1" applyProtection="1">
      <alignment horizontal="center" vertical="center" wrapText="1"/>
      <protection/>
    </xf>
    <xf numFmtId="0" fontId="36" fillId="0" borderId="165" xfId="159" applyFont="1" applyBorder="1" applyAlignment="1" applyProtection="1">
      <alignment horizontal="center" vertical="center" wrapText="1"/>
      <protection/>
    </xf>
    <xf numFmtId="0" fontId="37" fillId="65" borderId="169" xfId="159" applyFont="1" applyFill="1" applyBorder="1" applyAlignment="1" applyProtection="1">
      <alignment horizontal="center" vertical="center" wrapText="1"/>
      <protection/>
    </xf>
    <xf numFmtId="173" fontId="33" fillId="65" borderId="113" xfId="157" applyNumberFormat="1" applyFont="1" applyFill="1" applyBorder="1" applyAlignment="1" applyProtection="1">
      <alignment horizontal="right" vertical="center" wrapText="1" indent="1"/>
      <protection/>
    </xf>
    <xf numFmtId="173" fontId="87" fillId="0" borderId="170" xfId="157" applyNumberFormat="1" applyFont="1" applyFill="1" applyBorder="1" applyAlignment="1" applyProtection="1">
      <alignment horizontal="right" vertical="center" wrapText="1" indent="1"/>
      <protection locked="0"/>
    </xf>
    <xf numFmtId="3" fontId="74" fillId="65" borderId="61" xfId="137" applyNumberFormat="1" applyFont="1" applyFill="1" applyBorder="1" applyAlignment="1">
      <alignment vertical="center" wrapText="1"/>
      <protection/>
    </xf>
    <xf numFmtId="3" fontId="77" fillId="0" borderId="169" xfId="137" applyNumberFormat="1" applyFont="1" applyFill="1" applyBorder="1" applyAlignment="1">
      <alignment vertical="center" wrapText="1"/>
      <protection/>
    </xf>
    <xf numFmtId="0" fontId="113" fillId="0" borderId="0" xfId="158" applyFont="1" applyFill="1">
      <alignment/>
      <protection/>
    </xf>
    <xf numFmtId="173" fontId="112" fillId="0" borderId="0" xfId="158" applyNumberFormat="1" applyFont="1" applyFill="1" applyBorder="1" applyAlignment="1" applyProtection="1">
      <alignment horizontal="centerContinuous" vertical="center"/>
      <protection/>
    </xf>
    <xf numFmtId="0" fontId="84" fillId="0" borderId="0" xfId="141" applyFont="1" applyFill="1" applyBorder="1" applyAlignment="1" applyProtection="1">
      <alignment horizontal="right"/>
      <protection/>
    </xf>
    <xf numFmtId="0" fontId="114" fillId="0" borderId="0" xfId="141" applyFont="1" applyFill="1" applyBorder="1" applyAlignment="1" applyProtection="1">
      <alignment/>
      <protection/>
    </xf>
    <xf numFmtId="0" fontId="33" fillId="0" borderId="134" xfId="158" applyFont="1" applyFill="1" applyBorder="1" applyAlignment="1" applyProtection="1">
      <alignment horizontal="center" vertical="center" wrapText="1"/>
      <protection/>
    </xf>
    <xf numFmtId="0" fontId="33" fillId="0" borderId="135" xfId="158" applyFont="1" applyFill="1" applyBorder="1" applyAlignment="1" applyProtection="1">
      <alignment horizontal="center" vertical="center" wrapText="1"/>
      <protection/>
    </xf>
    <xf numFmtId="0" fontId="33" fillId="0" borderId="137" xfId="158" applyFont="1" applyFill="1" applyBorder="1" applyAlignment="1" applyProtection="1">
      <alignment horizontal="center" vertical="center" wrapText="1"/>
      <protection/>
    </xf>
    <xf numFmtId="0" fontId="34" fillId="0" borderId="131" xfId="158" applyFont="1" applyFill="1" applyBorder="1" applyAlignment="1" applyProtection="1">
      <alignment horizontal="center" vertical="center"/>
      <protection/>
    </xf>
    <xf numFmtId="0" fontId="34" fillId="0" borderId="152" xfId="158" applyFont="1" applyFill="1" applyBorder="1" applyAlignment="1" applyProtection="1">
      <alignment horizontal="center" vertical="center"/>
      <protection/>
    </xf>
    <xf numFmtId="180" fontId="87" fillId="0" borderId="171" xfId="101" applyNumberFormat="1" applyFont="1" applyFill="1" applyBorder="1" applyAlignment="1" applyProtection="1">
      <alignment/>
      <protection locked="0"/>
    </xf>
    <xf numFmtId="180" fontId="87" fillId="0" borderId="172" xfId="101" applyNumberFormat="1" applyFont="1" applyFill="1" applyBorder="1" applyAlignment="1" applyProtection="1">
      <alignment/>
      <protection locked="0"/>
    </xf>
    <xf numFmtId="180" fontId="87" fillId="0" borderId="173" xfId="101" applyNumberFormat="1" applyFont="1" applyFill="1" applyBorder="1" applyAlignment="1" applyProtection="1">
      <alignment/>
      <protection locked="0"/>
    </xf>
    <xf numFmtId="180" fontId="88" fillId="0" borderId="166" xfId="101" applyNumberFormat="1" applyFont="1" applyFill="1" applyBorder="1" applyAlignment="1" applyProtection="1">
      <alignment/>
      <protection/>
    </xf>
    <xf numFmtId="180" fontId="88" fillId="0" borderId="114" xfId="101" applyNumberFormat="1" applyFont="1" applyFill="1" applyBorder="1" applyAlignment="1" applyProtection="1">
      <alignment/>
      <protection/>
    </xf>
    <xf numFmtId="0" fontId="88" fillId="65" borderId="114" xfId="157" applyFont="1" applyFill="1" applyBorder="1" applyAlignment="1" applyProtection="1">
      <alignment horizontal="right" vertical="center" wrapText="1" indent="1"/>
      <protection/>
    </xf>
    <xf numFmtId="173" fontId="90" fillId="65" borderId="28" xfId="159" applyNumberFormat="1" applyFont="1" applyFill="1" applyBorder="1" applyAlignment="1" applyProtection="1">
      <alignment horizontal="center" vertical="center" wrapText="1"/>
      <protection/>
    </xf>
    <xf numFmtId="173" fontId="90" fillId="65" borderId="76" xfId="159" applyNumberFormat="1" applyFont="1" applyFill="1" applyBorder="1" applyAlignment="1" applyProtection="1">
      <alignment horizontal="right" vertical="center" wrapText="1" indent="1"/>
      <protection/>
    </xf>
    <xf numFmtId="0" fontId="90" fillId="65" borderId="95" xfId="159" applyFont="1" applyFill="1" applyBorder="1" applyAlignment="1" applyProtection="1">
      <alignment horizontal="left" vertical="center" wrapText="1" indent="1"/>
      <protection/>
    </xf>
    <xf numFmtId="0" fontId="90" fillId="65" borderId="73" xfId="159" applyFont="1" applyFill="1" applyBorder="1" applyAlignment="1" applyProtection="1">
      <alignment horizontal="left" vertical="center" wrapText="1" indent="1"/>
      <protection/>
    </xf>
    <xf numFmtId="0" fontId="90" fillId="65" borderId="169" xfId="159" applyFont="1" applyFill="1" applyBorder="1" applyAlignment="1" applyProtection="1">
      <alignment horizontal="right" vertical="center" wrapText="1" indent="1"/>
      <protection/>
    </xf>
    <xf numFmtId="173" fontId="88" fillId="65" borderId="31" xfId="157" applyNumberFormat="1" applyFont="1" applyFill="1" applyBorder="1" applyAlignment="1" applyProtection="1">
      <alignment horizontal="center" vertical="center" wrapText="1"/>
      <protection/>
    </xf>
    <xf numFmtId="173" fontId="88" fillId="65" borderId="75" xfId="157" applyNumberFormat="1" applyFont="1" applyFill="1" applyBorder="1" applyAlignment="1" applyProtection="1">
      <alignment horizontal="right" vertical="center" wrapText="1" indent="1"/>
      <protection/>
    </xf>
    <xf numFmtId="173" fontId="87" fillId="0" borderId="70" xfId="157" applyNumberFormat="1" applyFont="1" applyFill="1" applyBorder="1" applyAlignment="1" applyProtection="1">
      <alignment horizontal="center" vertical="center" wrapText="1"/>
      <protection locked="0"/>
    </xf>
    <xf numFmtId="173" fontId="87" fillId="0" borderId="92" xfId="157" applyNumberFormat="1" applyFont="1" applyFill="1" applyBorder="1" applyAlignment="1" applyProtection="1">
      <alignment horizontal="right" vertical="center" wrapText="1" indent="1"/>
      <protection locked="0"/>
    </xf>
    <xf numFmtId="173" fontId="87" fillId="0" borderId="50" xfId="157" applyNumberFormat="1" applyFont="1" applyFill="1" applyBorder="1" applyAlignment="1" applyProtection="1">
      <alignment horizontal="center" vertical="center" wrapText="1"/>
      <protection locked="0"/>
    </xf>
    <xf numFmtId="173" fontId="87" fillId="0" borderId="83" xfId="157" applyNumberFormat="1" applyFont="1" applyFill="1" applyBorder="1" applyAlignment="1" applyProtection="1">
      <alignment horizontal="center" vertical="center" wrapText="1"/>
      <protection locked="0"/>
    </xf>
    <xf numFmtId="173" fontId="87" fillId="0" borderId="72" xfId="157" applyNumberFormat="1" applyFont="1" applyFill="1" applyBorder="1" applyAlignment="1" applyProtection="1">
      <alignment horizontal="center" vertical="center" wrapText="1"/>
      <protection locked="0"/>
    </xf>
    <xf numFmtId="173" fontId="87" fillId="0" borderId="89" xfId="157" applyNumberFormat="1" applyFont="1" applyFill="1" applyBorder="1" applyAlignment="1" applyProtection="1">
      <alignment horizontal="right" vertical="center" wrapText="1" indent="1"/>
      <protection locked="0"/>
    </xf>
    <xf numFmtId="173" fontId="88" fillId="65" borderId="28" xfId="157" applyNumberFormat="1" applyFont="1" applyFill="1" applyBorder="1" applyAlignment="1" applyProtection="1">
      <alignment horizontal="center" vertical="center" wrapText="1"/>
      <protection/>
    </xf>
    <xf numFmtId="173" fontId="87" fillId="65" borderId="50" xfId="157" applyNumberFormat="1" applyFont="1" applyFill="1" applyBorder="1" applyAlignment="1" applyProtection="1">
      <alignment horizontal="center" vertical="center" wrapText="1"/>
      <protection locked="0"/>
    </xf>
    <xf numFmtId="173" fontId="87" fillId="65" borderId="87" xfId="157" applyNumberFormat="1" applyFont="1" applyFill="1" applyBorder="1" applyAlignment="1" applyProtection="1">
      <alignment horizontal="right" vertical="center" wrapText="1" indent="1"/>
      <protection locked="0"/>
    </xf>
    <xf numFmtId="173" fontId="116" fillId="0" borderId="50" xfId="157" applyNumberFormat="1" applyFont="1" applyFill="1" applyBorder="1" applyAlignment="1" applyProtection="1">
      <alignment horizontal="center" vertical="center" wrapText="1"/>
      <protection locked="0"/>
    </xf>
    <xf numFmtId="173" fontId="87" fillId="0" borderId="48" xfId="157" applyNumberFormat="1" applyFont="1" applyFill="1" applyBorder="1" applyAlignment="1" applyProtection="1">
      <alignment horizontal="center" vertical="center" wrapText="1"/>
      <protection locked="0"/>
    </xf>
    <xf numFmtId="173" fontId="88" fillId="0" borderId="28" xfId="157" applyNumberFormat="1" applyFont="1" applyFill="1" applyBorder="1" applyAlignment="1" applyProtection="1">
      <alignment horizontal="center" vertical="center" wrapText="1"/>
      <protection/>
    </xf>
    <xf numFmtId="49" fontId="44" fillId="0" borderId="174" xfId="162" applyNumberFormat="1" applyFont="1" applyFill="1" applyBorder="1" applyAlignment="1">
      <alignment horizontal="center" vertical="center" wrapText="1"/>
      <protection/>
    </xf>
    <xf numFmtId="0" fontId="83" fillId="0" borderId="121" xfId="142" applyFont="1" applyFill="1" applyBorder="1" applyAlignment="1">
      <alignment vertical="center"/>
      <protection/>
    </xf>
    <xf numFmtId="49" fontId="44" fillId="0" borderId="175" xfId="162" applyNumberFormat="1" applyFont="1" applyFill="1" applyBorder="1" applyAlignment="1">
      <alignment horizontal="center" vertical="center"/>
      <protection/>
    </xf>
    <xf numFmtId="0" fontId="83" fillId="0" borderId="122" xfId="142" applyFont="1" applyFill="1" applyBorder="1" applyAlignment="1">
      <alignment vertical="center"/>
      <protection/>
    </xf>
    <xf numFmtId="3" fontId="74" fillId="65" borderId="114" xfId="137" applyNumberFormat="1" applyFont="1" applyFill="1" applyBorder="1" applyAlignment="1">
      <alignment vertical="center" wrapText="1"/>
      <protection/>
    </xf>
    <xf numFmtId="3" fontId="72" fillId="0" borderId="53" xfId="137" applyNumberFormat="1" applyFont="1" applyFill="1" applyBorder="1" applyAlignment="1">
      <alignment vertical="center" wrapText="1"/>
      <protection/>
    </xf>
    <xf numFmtId="3" fontId="40" fillId="63" borderId="28" xfId="137" applyNumberFormat="1" applyFont="1" applyFill="1" applyBorder="1" applyAlignment="1">
      <alignment vertical="center"/>
      <protection/>
    </xf>
    <xf numFmtId="3" fontId="40" fillId="0" borderId="28" xfId="137" applyNumberFormat="1" applyFont="1" applyBorder="1" applyAlignment="1">
      <alignment vertical="center"/>
      <protection/>
    </xf>
    <xf numFmtId="3" fontId="74" fillId="65" borderId="53" xfId="137" applyNumberFormat="1" applyFont="1" applyFill="1" applyBorder="1" applyAlignment="1">
      <alignment vertical="center" wrapText="1"/>
      <protection/>
    </xf>
    <xf numFmtId="0" fontId="72" fillId="0" borderId="0" xfId="0" applyFont="1" applyAlignment="1">
      <alignment/>
    </xf>
    <xf numFmtId="0" fontId="72" fillId="0" borderId="96" xfId="0" applyFont="1" applyBorder="1" applyAlignment="1">
      <alignment/>
    </xf>
    <xf numFmtId="3" fontId="74" fillId="0" borderId="114" xfId="0" applyNumberFormat="1" applyFont="1" applyBorder="1" applyAlignment="1">
      <alignment horizontal="right"/>
    </xf>
    <xf numFmtId="3" fontId="74" fillId="0" borderId="117" xfId="0" applyNumberFormat="1" applyFont="1" applyBorder="1" applyAlignment="1">
      <alignment horizontal="right"/>
    </xf>
    <xf numFmtId="3" fontId="88" fillId="0" borderId="22" xfId="157" applyNumberFormat="1" applyFont="1" applyFill="1" applyBorder="1" applyAlignment="1" applyProtection="1">
      <alignment horizontal="right" vertical="center" wrapText="1" indent="1"/>
      <protection/>
    </xf>
    <xf numFmtId="0" fontId="34" fillId="0" borderId="176" xfId="158" applyFont="1" applyFill="1" applyBorder="1" applyAlignment="1" applyProtection="1">
      <alignment horizontal="center" vertical="center"/>
      <protection/>
    </xf>
    <xf numFmtId="0" fontId="34" fillId="0" borderId="177" xfId="158" applyFont="1" applyFill="1" applyBorder="1" applyAlignment="1" applyProtection="1">
      <alignment horizontal="center" vertical="center"/>
      <protection/>
    </xf>
    <xf numFmtId="0" fontId="34" fillId="0" borderId="178" xfId="158" applyFont="1" applyFill="1" applyBorder="1" applyAlignment="1" applyProtection="1">
      <alignment horizontal="center" vertical="center"/>
      <protection/>
    </xf>
    <xf numFmtId="0" fontId="141" fillId="0" borderId="179" xfId="0" applyFont="1" applyBorder="1" applyAlignment="1">
      <alignment horizontal="justify" vertical="top" wrapText="1" readingOrder="1"/>
    </xf>
    <xf numFmtId="0" fontId="141" fillId="0" borderId="180" xfId="0" applyFont="1" applyBorder="1" applyAlignment="1">
      <alignment horizontal="justify" vertical="top" wrapText="1" readingOrder="1"/>
    </xf>
    <xf numFmtId="0" fontId="141" fillId="0" borderId="181" xfId="0" applyFont="1" applyBorder="1" applyAlignment="1">
      <alignment horizontal="justify" vertical="top" wrapText="1" readingOrder="1"/>
    </xf>
    <xf numFmtId="0" fontId="34" fillId="0" borderId="151" xfId="158" applyFont="1" applyFill="1" applyBorder="1" applyAlignment="1" applyProtection="1">
      <alignment horizontal="center" vertical="center"/>
      <protection/>
    </xf>
    <xf numFmtId="0" fontId="34" fillId="0" borderId="114" xfId="158" applyFont="1" applyFill="1" applyBorder="1" applyAlignment="1" applyProtection="1">
      <alignment horizontal="center" vertical="center"/>
      <protection/>
    </xf>
    <xf numFmtId="0" fontId="90" fillId="65" borderId="79" xfId="159" applyFont="1" applyFill="1" applyBorder="1" applyAlignment="1" applyProtection="1">
      <alignment horizontal="center" wrapText="1"/>
      <protection/>
    </xf>
    <xf numFmtId="0" fontId="90" fillId="65" borderId="133" xfId="159" applyFont="1" applyFill="1" applyBorder="1" applyAlignment="1" applyProtection="1">
      <alignment horizontal="center" wrapText="1"/>
      <protection/>
    </xf>
    <xf numFmtId="0" fontId="88" fillId="65" borderId="79" xfId="157" applyFont="1" applyFill="1" applyBorder="1" applyAlignment="1" applyProtection="1">
      <alignment horizontal="center" vertical="center" wrapText="1"/>
      <protection/>
    </xf>
    <xf numFmtId="49" fontId="87" fillId="0" borderId="84" xfId="157" applyNumberFormat="1" applyFont="1" applyFill="1" applyBorder="1" applyAlignment="1" applyProtection="1">
      <alignment horizontal="center" vertical="center" wrapText="1"/>
      <protection/>
    </xf>
    <xf numFmtId="49" fontId="87" fillId="0" borderId="86" xfId="157" applyNumberFormat="1" applyFont="1" applyFill="1" applyBorder="1" applyAlignment="1" applyProtection="1">
      <alignment horizontal="center" vertical="center" wrapText="1"/>
      <protection/>
    </xf>
    <xf numFmtId="49" fontId="87" fillId="0" borderId="182" xfId="157" applyNumberFormat="1" applyFont="1" applyFill="1" applyBorder="1" applyAlignment="1" applyProtection="1">
      <alignment horizontal="center" vertical="center" wrapText="1"/>
      <protection/>
    </xf>
    <xf numFmtId="0" fontId="88" fillId="0" borderId="27" xfId="157" applyFont="1" applyFill="1" applyBorder="1" applyAlignment="1" applyProtection="1">
      <alignment horizontal="center" vertical="center" wrapText="1"/>
      <protection/>
    </xf>
    <xf numFmtId="0" fontId="90" fillId="0" borderId="79" xfId="159" applyFont="1" applyBorder="1" applyAlignment="1" applyProtection="1">
      <alignment horizontal="center" wrapText="1"/>
      <protection/>
    </xf>
    <xf numFmtId="0" fontId="33" fillId="65" borderId="74" xfId="157" applyFont="1" applyFill="1" applyBorder="1" applyAlignment="1" applyProtection="1">
      <alignment horizontal="center" vertical="center" wrapText="1"/>
      <protection/>
    </xf>
    <xf numFmtId="49" fontId="34" fillId="0" borderId="91" xfId="157" applyNumberFormat="1" applyFont="1" applyFill="1" applyBorder="1" applyAlignment="1" applyProtection="1">
      <alignment horizontal="center" vertical="center" wrapText="1"/>
      <protection/>
    </xf>
    <xf numFmtId="49" fontId="34" fillId="0" borderId="86" xfId="157" applyNumberFormat="1" applyFont="1" applyFill="1" applyBorder="1" applyAlignment="1" applyProtection="1">
      <alignment horizontal="center" vertical="center" wrapText="1"/>
      <protection/>
    </xf>
    <xf numFmtId="49" fontId="34" fillId="0" borderId="88" xfId="157" applyNumberFormat="1" applyFont="1" applyFill="1" applyBorder="1" applyAlignment="1" applyProtection="1">
      <alignment horizontal="center" vertical="center" wrapText="1"/>
      <protection/>
    </xf>
    <xf numFmtId="0" fontId="33" fillId="65" borderId="79" xfId="157" applyFont="1" applyFill="1" applyBorder="1" applyAlignment="1" applyProtection="1">
      <alignment horizontal="center" vertical="center" wrapText="1"/>
      <protection/>
    </xf>
    <xf numFmtId="49" fontId="34" fillId="65" borderId="84" xfId="157" applyNumberFormat="1" applyFont="1" applyFill="1" applyBorder="1" applyAlignment="1" applyProtection="1">
      <alignment horizontal="center" vertical="center" wrapText="1"/>
      <protection/>
    </xf>
    <xf numFmtId="49" fontId="34" fillId="0" borderId="84" xfId="157" applyNumberFormat="1" applyFont="1" applyFill="1" applyBorder="1" applyAlignment="1" applyProtection="1">
      <alignment horizontal="center" vertical="center" wrapText="1"/>
      <protection/>
    </xf>
    <xf numFmtId="49" fontId="34" fillId="0" borderId="183" xfId="157" applyNumberFormat="1" applyFont="1" applyFill="1" applyBorder="1" applyAlignment="1" applyProtection="1">
      <alignment horizontal="center" vertical="center" wrapText="1"/>
      <protection/>
    </xf>
    <xf numFmtId="49" fontId="34" fillId="0" borderId="182" xfId="157" applyNumberFormat="1" applyFont="1" applyFill="1" applyBorder="1" applyAlignment="1" applyProtection="1">
      <alignment horizontal="center" vertical="center" wrapText="1"/>
      <protection/>
    </xf>
    <xf numFmtId="0" fontId="90" fillId="65" borderId="133" xfId="159" applyFont="1" applyFill="1" applyBorder="1" applyAlignment="1" applyProtection="1">
      <alignment horizontal="center" vertical="center" wrapText="1"/>
      <protection/>
    </xf>
    <xf numFmtId="0" fontId="17" fillId="0" borderId="0" xfId="157" applyFont="1" applyFill="1" applyAlignment="1" applyProtection="1">
      <alignment horizontal="center"/>
      <protection/>
    </xf>
    <xf numFmtId="49" fontId="88" fillId="70" borderId="131" xfId="157" applyNumberFormat="1" applyFont="1" applyFill="1" applyBorder="1" applyAlignment="1" applyProtection="1">
      <alignment horizontal="center" vertical="center" wrapText="1"/>
      <protection/>
    </xf>
    <xf numFmtId="0" fontId="37" fillId="70" borderId="117" xfId="159" applyFont="1" applyFill="1" applyBorder="1" applyAlignment="1" applyProtection="1">
      <alignment horizontal="right" vertical="center" wrapText="1" indent="1"/>
      <protection/>
    </xf>
    <xf numFmtId="49" fontId="88" fillId="70" borderId="183" xfId="157" applyNumberFormat="1" applyFont="1" applyFill="1" applyBorder="1" applyAlignment="1" applyProtection="1">
      <alignment horizontal="center" vertical="center" wrapText="1"/>
      <protection/>
    </xf>
    <xf numFmtId="0" fontId="37" fillId="70" borderId="110" xfId="159" applyFont="1" applyFill="1" applyBorder="1" applyAlignment="1" applyProtection="1">
      <alignment horizontal="right" vertical="center" wrapText="1" indent="1"/>
      <protection/>
    </xf>
    <xf numFmtId="173" fontId="33" fillId="70" borderId="51" xfId="157" applyNumberFormat="1" applyFont="1" applyFill="1" applyBorder="1" applyAlignment="1" applyProtection="1">
      <alignment horizontal="center" vertical="center" wrapText="1"/>
      <protection locked="0"/>
    </xf>
    <xf numFmtId="49" fontId="117" fillId="70" borderId="82" xfId="157" applyNumberFormat="1" applyFont="1" applyFill="1" applyBorder="1" applyAlignment="1" applyProtection="1">
      <alignment horizontal="left" vertical="center" wrapText="1" indent="1"/>
      <protection/>
    </xf>
    <xf numFmtId="49" fontId="117" fillId="70" borderId="117" xfId="157" applyNumberFormat="1" applyFont="1" applyFill="1" applyBorder="1" applyAlignment="1" applyProtection="1">
      <alignment horizontal="left" vertical="center" wrapText="1" indent="1"/>
      <protection/>
    </xf>
    <xf numFmtId="173" fontId="33" fillId="70" borderId="151" xfId="157" applyNumberFormat="1" applyFont="1" applyFill="1" applyBorder="1" applyAlignment="1" applyProtection="1">
      <alignment horizontal="center" vertical="center" wrapText="1"/>
      <protection locked="0"/>
    </xf>
    <xf numFmtId="0" fontId="118" fillId="70" borderId="94" xfId="159" applyFont="1" applyFill="1" applyBorder="1" applyAlignment="1" applyProtection="1">
      <alignment horizontal="left" wrapText="1" indent="1"/>
      <protection/>
    </xf>
    <xf numFmtId="0" fontId="118" fillId="70" borderId="117" xfId="159" applyFont="1" applyFill="1" applyBorder="1" applyAlignment="1" applyProtection="1">
      <alignment horizontal="left" wrapText="1" indent="1"/>
      <protection/>
    </xf>
    <xf numFmtId="3" fontId="30" fillId="69" borderId="114" xfId="145" applyNumberFormat="1" applyFont="1" applyFill="1" applyBorder="1" applyAlignment="1">
      <alignment horizontal="center" vertical="center" wrapText="1"/>
      <protection/>
    </xf>
    <xf numFmtId="3" fontId="41" fillId="71" borderId="0" xfId="145" applyNumberFormat="1" applyFont="1" applyFill="1" applyAlignment="1">
      <alignment vertical="center"/>
      <protection/>
    </xf>
    <xf numFmtId="3" fontId="30" fillId="69" borderId="184" xfId="145" applyNumberFormat="1" applyFont="1" applyFill="1" applyBorder="1" applyAlignment="1">
      <alignment horizontal="center" vertical="center" wrapText="1"/>
      <protection/>
    </xf>
    <xf numFmtId="3" fontId="35" fillId="0" borderId="138" xfId="145" applyNumberFormat="1" applyFont="1" applyFill="1" applyBorder="1" applyAlignment="1">
      <alignment vertical="center"/>
      <protection/>
    </xf>
    <xf numFmtId="3" fontId="35" fillId="0" borderId="139" xfId="145" applyNumberFormat="1" applyFont="1" applyFill="1" applyBorder="1" applyAlignment="1">
      <alignment vertical="center"/>
      <protection/>
    </xf>
    <xf numFmtId="3" fontId="30" fillId="71" borderId="134" xfId="145" applyNumberFormat="1" applyFont="1" applyFill="1" applyBorder="1" applyAlignment="1">
      <alignment vertical="center"/>
      <protection/>
    </xf>
    <xf numFmtId="3" fontId="30" fillId="71" borderId="139" xfId="145" applyNumberFormat="1" applyFont="1" applyFill="1" applyBorder="1" applyAlignment="1">
      <alignment vertical="center"/>
      <protection/>
    </xf>
    <xf numFmtId="3" fontId="30" fillId="71" borderId="138" xfId="145" applyNumberFormat="1" applyFont="1" applyFill="1" applyBorder="1" applyAlignment="1">
      <alignment vertical="center"/>
      <protection/>
    </xf>
    <xf numFmtId="3" fontId="35" fillId="0" borderId="139" xfId="145" applyNumberFormat="1" applyFont="1" applyBorder="1" applyAlignment="1">
      <alignment vertical="center"/>
      <protection/>
    </xf>
    <xf numFmtId="0" fontId="44" fillId="0" borderId="0" xfId="145" applyFont="1" applyAlignment="1">
      <alignment vertical="center"/>
      <protection/>
    </xf>
    <xf numFmtId="0" fontId="44" fillId="0" borderId="185" xfId="145" applyFont="1" applyBorder="1" applyAlignment="1">
      <alignment vertical="center" wrapText="1"/>
      <protection/>
    </xf>
    <xf numFmtId="3" fontId="35" fillId="0" borderId="186" xfId="145" applyNumberFormat="1" applyFont="1" applyFill="1" applyBorder="1" applyAlignment="1">
      <alignment vertical="center"/>
      <protection/>
    </xf>
    <xf numFmtId="3" fontId="35" fillId="0" borderId="186" xfId="145" applyNumberFormat="1" applyFont="1" applyFill="1" applyBorder="1" applyAlignment="1">
      <alignment horizontal="right" vertical="center"/>
      <protection/>
    </xf>
    <xf numFmtId="3" fontId="35" fillId="0" borderId="187" xfId="145" applyNumberFormat="1" applyFont="1" applyFill="1" applyBorder="1" applyAlignment="1">
      <alignment vertical="center"/>
      <protection/>
    </xf>
    <xf numFmtId="3" fontId="35" fillId="0" borderId="46" xfId="145" applyNumberFormat="1" applyFont="1" applyFill="1" applyBorder="1" applyAlignment="1">
      <alignment vertical="center"/>
      <protection/>
    </xf>
    <xf numFmtId="3" fontId="35" fillId="0" borderId="46" xfId="145" applyNumberFormat="1" applyFont="1" applyFill="1" applyBorder="1" applyAlignment="1">
      <alignment horizontal="right" vertical="center"/>
      <protection/>
    </xf>
    <xf numFmtId="3" fontId="35" fillId="0" borderId="188" xfId="145" applyNumberFormat="1" applyFont="1" applyFill="1" applyBorder="1" applyAlignment="1">
      <alignment vertical="center"/>
      <protection/>
    </xf>
    <xf numFmtId="0" fontId="44" fillId="0" borderId="189" xfId="145" applyFont="1" applyBorder="1" applyAlignment="1">
      <alignment vertical="center" wrapText="1"/>
      <protection/>
    </xf>
    <xf numFmtId="0" fontId="30" fillId="64" borderId="190" xfId="145" applyFont="1" applyFill="1" applyBorder="1" applyAlignment="1">
      <alignment vertical="center" wrapText="1"/>
      <protection/>
    </xf>
    <xf numFmtId="3" fontId="35" fillId="71" borderId="81" xfId="145" applyNumberFormat="1" applyFont="1" applyFill="1" applyBorder="1" applyAlignment="1">
      <alignment vertical="center"/>
      <protection/>
    </xf>
    <xf numFmtId="3" fontId="35" fillId="71" borderId="81" xfId="145" applyNumberFormat="1" applyFont="1" applyFill="1" applyBorder="1" applyAlignment="1">
      <alignment horizontal="right" vertical="center"/>
      <protection/>
    </xf>
    <xf numFmtId="3" fontId="35" fillId="71" borderId="159" xfId="145" applyNumberFormat="1" applyFont="1" applyFill="1" applyBorder="1" applyAlignment="1">
      <alignment vertical="center"/>
      <protection/>
    </xf>
    <xf numFmtId="3" fontId="35" fillId="0" borderId="148" xfId="145" applyNumberFormat="1" applyFont="1" applyFill="1" applyBorder="1" applyAlignment="1">
      <alignment vertical="center"/>
      <protection/>
    </xf>
    <xf numFmtId="3" fontId="35" fillId="0" borderId="149" xfId="145" applyNumberFormat="1" applyFont="1" applyBorder="1" applyAlignment="1">
      <alignment vertical="center"/>
      <protection/>
    </xf>
    <xf numFmtId="3" fontId="30" fillId="71" borderId="131" xfId="145" applyNumberFormat="1" applyFont="1" applyFill="1" applyBorder="1" applyAlignment="1">
      <alignment vertical="center"/>
      <protection/>
    </xf>
    <xf numFmtId="3" fontId="30" fillId="71" borderId="152" xfId="145" applyNumberFormat="1" applyFont="1" applyFill="1" applyBorder="1" applyAlignment="1">
      <alignment vertical="center"/>
      <protection/>
    </xf>
    <xf numFmtId="3" fontId="69" fillId="0" borderId="96" xfId="151" applyNumberFormat="1" applyFont="1" applyBorder="1" applyAlignment="1">
      <alignment horizontal="center" vertical="center"/>
      <protection/>
    </xf>
    <xf numFmtId="0" fontId="33" fillId="0" borderId="30" xfId="157" applyFont="1" applyBorder="1" applyAlignment="1">
      <alignment horizontal="center" vertical="center" wrapText="1"/>
      <protection/>
    </xf>
    <xf numFmtId="173" fontId="88" fillId="65" borderId="47" xfId="157" applyNumberFormat="1" applyFont="1" applyFill="1" applyBorder="1" applyAlignment="1" applyProtection="1">
      <alignment horizontal="right" vertical="center" wrapText="1" indent="1"/>
      <protection/>
    </xf>
    <xf numFmtId="173" fontId="87" fillId="0" borderId="36" xfId="157" applyNumberFormat="1" applyFont="1" applyFill="1" applyBorder="1" applyAlignment="1" applyProtection="1">
      <alignment horizontal="right" vertical="center" wrapText="1" indent="1"/>
      <protection locked="0"/>
    </xf>
    <xf numFmtId="173" fontId="87" fillId="0" borderId="39" xfId="157" applyNumberFormat="1" applyFont="1" applyFill="1" applyBorder="1" applyAlignment="1" applyProtection="1">
      <alignment horizontal="right" vertical="center" wrapText="1" indent="1"/>
      <protection locked="0"/>
    </xf>
    <xf numFmtId="173" fontId="87" fillId="0" borderId="43" xfId="157" applyNumberFormat="1" applyFont="1" applyFill="1" applyBorder="1" applyAlignment="1" applyProtection="1">
      <alignment horizontal="right" vertical="center" wrapText="1" indent="1"/>
      <protection locked="0"/>
    </xf>
    <xf numFmtId="173" fontId="88" fillId="65" borderId="191" xfId="157" applyNumberFormat="1" applyFont="1" applyFill="1" applyBorder="1" applyAlignment="1" applyProtection="1">
      <alignment horizontal="right" vertical="center" wrapText="1" indent="1"/>
      <protection locked="0"/>
    </xf>
    <xf numFmtId="173" fontId="87" fillId="68" borderId="39" xfId="157" applyNumberFormat="1" applyFont="1" applyFill="1" applyBorder="1" applyAlignment="1" applyProtection="1">
      <alignment horizontal="right" vertical="center" wrapText="1" indent="1"/>
      <protection locked="0"/>
    </xf>
    <xf numFmtId="173" fontId="110" fillId="70" borderId="94" xfId="157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14" xfId="157" applyFont="1" applyFill="1" applyBorder="1" applyAlignment="1" applyProtection="1">
      <alignment horizontal="center" vertical="center" wrapText="1"/>
      <protection/>
    </xf>
    <xf numFmtId="0" fontId="36" fillId="0" borderId="172" xfId="0" applyFont="1" applyBorder="1" applyAlignment="1">
      <alignment/>
    </xf>
    <xf numFmtId="0" fontId="36" fillId="0" borderId="162" xfId="0" applyFont="1" applyBorder="1" applyAlignment="1">
      <alignment/>
    </xf>
    <xf numFmtId="0" fontId="36" fillId="0" borderId="192" xfId="0" applyFont="1" applyBorder="1" applyAlignment="1">
      <alignment/>
    </xf>
    <xf numFmtId="0" fontId="36" fillId="0" borderId="148" xfId="0" applyFont="1" applyBorder="1" applyAlignment="1">
      <alignment/>
    </xf>
    <xf numFmtId="0" fontId="36" fillId="0" borderId="149" xfId="0" applyFont="1" applyBorder="1" applyAlignment="1">
      <alignment/>
    </xf>
    <xf numFmtId="0" fontId="36" fillId="70" borderId="114" xfId="0" applyFont="1" applyFill="1" applyBorder="1" applyAlignment="1">
      <alignment/>
    </xf>
    <xf numFmtId="0" fontId="36" fillId="0" borderId="173" xfId="0" applyFont="1" applyBorder="1" applyAlignment="1">
      <alignment/>
    </xf>
    <xf numFmtId="0" fontId="36" fillId="70" borderId="166" xfId="0" applyFont="1" applyFill="1" applyBorder="1" applyAlignment="1">
      <alignment/>
    </xf>
    <xf numFmtId="0" fontId="36" fillId="0" borderId="163" xfId="0" applyFont="1" applyBorder="1" applyAlignment="1">
      <alignment/>
    </xf>
    <xf numFmtId="0" fontId="36" fillId="0" borderId="165" xfId="0" applyFont="1" applyBorder="1" applyAlignment="1">
      <alignment/>
    </xf>
    <xf numFmtId="0" fontId="0" fillId="70" borderId="22" xfId="0" applyFill="1" applyBorder="1" applyAlignment="1">
      <alignment/>
    </xf>
    <xf numFmtId="0" fontId="33" fillId="0" borderId="22" xfId="157" applyFont="1" applyBorder="1" applyAlignment="1">
      <alignment horizontal="center" vertical="center" wrapText="1"/>
      <protection/>
    </xf>
    <xf numFmtId="0" fontId="33" fillId="0" borderId="22" xfId="157" applyFont="1" applyFill="1" applyBorder="1" applyAlignment="1" applyProtection="1">
      <alignment horizontal="center" vertical="center" wrapText="1"/>
      <protection/>
    </xf>
    <xf numFmtId="0" fontId="37" fillId="70" borderId="114" xfId="0" applyFont="1" applyFill="1" applyBorder="1" applyAlignment="1">
      <alignment horizontal="center"/>
    </xf>
    <xf numFmtId="173" fontId="37" fillId="70" borderId="114" xfId="0" applyNumberFormat="1" applyFont="1" applyFill="1" applyBorder="1" applyAlignment="1">
      <alignment horizontal="center"/>
    </xf>
    <xf numFmtId="0" fontId="36" fillId="0" borderId="162" xfId="0" applyFont="1" applyBorder="1" applyAlignment="1">
      <alignment horizontal="center"/>
    </xf>
    <xf numFmtId="3" fontId="37" fillId="70" borderId="114" xfId="0" applyNumberFormat="1" applyFont="1" applyFill="1" applyBorder="1" applyAlignment="1">
      <alignment horizontal="center"/>
    </xf>
    <xf numFmtId="0" fontId="36" fillId="0" borderId="172" xfId="0" applyFont="1" applyBorder="1" applyAlignment="1">
      <alignment horizontal="center"/>
    </xf>
    <xf numFmtId="3" fontId="83" fillId="0" borderId="161" xfId="0" applyNumberFormat="1" applyFont="1" applyBorder="1" applyAlignment="1">
      <alignment horizontal="center"/>
    </xf>
    <xf numFmtId="0" fontId="83" fillId="0" borderId="171" xfId="0" applyFont="1" applyBorder="1" applyAlignment="1">
      <alignment horizontal="center"/>
    </xf>
    <xf numFmtId="3" fontId="83" fillId="0" borderId="162" xfId="0" applyNumberFormat="1" applyFont="1" applyBorder="1" applyAlignment="1">
      <alignment horizontal="center"/>
    </xf>
    <xf numFmtId="0" fontId="83" fillId="0" borderId="172" xfId="0" applyFont="1" applyBorder="1" applyAlignment="1">
      <alignment horizontal="center"/>
    </xf>
    <xf numFmtId="173" fontId="83" fillId="0" borderId="171" xfId="157" applyNumberFormat="1" applyFont="1" applyFill="1" applyBorder="1" applyAlignment="1" applyProtection="1">
      <alignment horizontal="center" vertical="center" wrapText="1"/>
      <protection locked="0"/>
    </xf>
    <xf numFmtId="173" fontId="83" fillId="0" borderId="172" xfId="0" applyNumberFormat="1" applyFont="1" applyBorder="1" applyAlignment="1">
      <alignment horizontal="center"/>
    </xf>
    <xf numFmtId="3" fontId="83" fillId="0" borderId="162" xfId="157" applyNumberFormat="1" applyFont="1" applyFill="1" applyBorder="1" applyAlignment="1" applyProtection="1">
      <alignment horizontal="center" vertical="center" wrapText="1"/>
      <protection locked="0"/>
    </xf>
    <xf numFmtId="3" fontId="83" fillId="0" borderId="164" xfId="0" applyNumberFormat="1" applyFont="1" applyBorder="1" applyAlignment="1">
      <alignment horizontal="center"/>
    </xf>
    <xf numFmtId="173" fontId="83" fillId="0" borderId="193" xfId="0" applyNumberFormat="1" applyFont="1" applyBorder="1" applyAlignment="1">
      <alignment horizontal="center"/>
    </xf>
    <xf numFmtId="0" fontId="36" fillId="0" borderId="163" xfId="0" applyFont="1" applyBorder="1" applyAlignment="1">
      <alignment horizontal="center"/>
    </xf>
    <xf numFmtId="0" fontId="36" fillId="0" borderId="173" xfId="0" applyFont="1" applyBorder="1" applyAlignment="1">
      <alignment horizontal="center"/>
    </xf>
    <xf numFmtId="3" fontId="83" fillId="0" borderId="165" xfId="0" applyNumberFormat="1" applyFont="1" applyBorder="1" applyAlignment="1">
      <alignment horizontal="center"/>
    </xf>
    <xf numFmtId="3" fontId="83" fillId="0" borderId="192" xfId="0" applyNumberFormat="1" applyFont="1" applyBorder="1" applyAlignment="1">
      <alignment horizontal="center"/>
    </xf>
    <xf numFmtId="3" fontId="83" fillId="0" borderId="172" xfId="0" applyNumberFormat="1" applyFont="1" applyBorder="1" applyAlignment="1">
      <alignment horizontal="center"/>
    </xf>
    <xf numFmtId="3" fontId="83" fillId="0" borderId="163" xfId="0" applyNumberFormat="1" applyFont="1" applyBorder="1" applyAlignment="1">
      <alignment horizontal="center"/>
    </xf>
    <xf numFmtId="3" fontId="83" fillId="0" borderId="173" xfId="0" applyNumberFormat="1" applyFont="1" applyBorder="1" applyAlignment="1">
      <alignment horizontal="center"/>
    </xf>
    <xf numFmtId="0" fontId="36" fillId="0" borderId="165" xfId="0" applyFont="1" applyBorder="1" applyAlignment="1">
      <alignment horizontal="center"/>
    </xf>
    <xf numFmtId="0" fontId="36" fillId="0" borderId="192" xfId="0" applyFont="1" applyBorder="1" applyAlignment="1">
      <alignment horizontal="center"/>
    </xf>
    <xf numFmtId="49" fontId="87" fillId="0" borderId="183" xfId="157" applyNumberFormat="1" applyFont="1" applyFill="1" applyBorder="1" applyAlignment="1" applyProtection="1">
      <alignment horizontal="center" vertical="center" wrapText="1"/>
      <protection/>
    </xf>
    <xf numFmtId="0" fontId="83" fillId="0" borderId="94" xfId="159" applyFont="1" applyBorder="1" applyAlignment="1" applyProtection="1">
      <alignment horizontal="left" wrapText="1" indent="1"/>
      <protection/>
    </xf>
    <xf numFmtId="0" fontId="36" fillId="0" borderId="110" xfId="159" applyFont="1" applyBorder="1" applyAlignment="1" applyProtection="1">
      <alignment horizontal="right" vertical="center" wrapText="1" indent="1"/>
      <protection/>
    </xf>
    <xf numFmtId="173" fontId="34" fillId="0" borderId="51" xfId="157" applyNumberFormat="1" applyFont="1" applyFill="1" applyBorder="1" applyAlignment="1" applyProtection="1">
      <alignment horizontal="center" vertical="center" wrapText="1"/>
      <protection locked="0"/>
    </xf>
    <xf numFmtId="173" fontId="87" fillId="0" borderId="194" xfId="157" applyNumberFormat="1" applyFont="1" applyFill="1" applyBorder="1" applyAlignment="1" applyProtection="1">
      <alignment horizontal="right" vertical="center" wrapText="1" indent="1"/>
      <protection locked="0"/>
    </xf>
    <xf numFmtId="173" fontId="87" fillId="0" borderId="94" xfId="157" applyNumberFormat="1" applyFont="1" applyFill="1" applyBorder="1" applyAlignment="1" applyProtection="1">
      <alignment horizontal="right" vertical="center" wrapText="1" indent="1"/>
      <protection locked="0"/>
    </xf>
    <xf numFmtId="49" fontId="87" fillId="0" borderId="82" xfId="157" applyNumberFormat="1" applyFont="1" applyFill="1" applyBorder="1" applyAlignment="1" applyProtection="1">
      <alignment horizontal="right" vertical="center" wrapText="1"/>
      <protection/>
    </xf>
    <xf numFmtId="0" fontId="36" fillId="0" borderId="110" xfId="0" applyFont="1" applyBorder="1" applyAlignment="1">
      <alignment horizontal="center"/>
    </xf>
    <xf numFmtId="173" fontId="36" fillId="0" borderId="195" xfId="0" applyNumberFormat="1" applyFont="1" applyBorder="1" applyAlignment="1">
      <alignment horizontal="center"/>
    </xf>
    <xf numFmtId="3" fontId="90" fillId="0" borderId="22" xfId="0" applyNumberFormat="1" applyFont="1" applyBorder="1" applyAlignment="1">
      <alignment horizontal="center"/>
    </xf>
    <xf numFmtId="3" fontId="83" fillId="0" borderId="33" xfId="0" applyNumberFormat="1" applyFont="1" applyBorder="1" applyAlignment="1">
      <alignment horizontal="center"/>
    </xf>
    <xf numFmtId="0" fontId="37" fillId="0" borderId="110" xfId="159" applyFont="1" applyBorder="1" applyAlignment="1" applyProtection="1">
      <alignment horizontal="center" vertical="center" wrapText="1"/>
      <protection/>
    </xf>
    <xf numFmtId="173" fontId="34" fillId="0" borderId="51" xfId="157" applyNumberFormat="1" applyFont="1" applyFill="1" applyBorder="1" applyAlignment="1" applyProtection="1">
      <alignment horizontal="center" vertical="center" wrapText="1"/>
      <protection/>
    </xf>
    <xf numFmtId="3" fontId="83" fillId="0" borderId="52" xfId="0" applyNumberFormat="1" applyFont="1" applyBorder="1" applyAlignment="1">
      <alignment horizontal="center"/>
    </xf>
    <xf numFmtId="173" fontId="33" fillId="65" borderId="56" xfId="157" applyNumberFormat="1" applyFont="1" applyFill="1" applyBorder="1" applyAlignment="1" applyProtection="1">
      <alignment horizontal="center" vertical="center" wrapText="1"/>
      <protection/>
    </xf>
    <xf numFmtId="173" fontId="88" fillId="65" borderId="196" xfId="157" applyNumberFormat="1" applyFont="1" applyFill="1" applyBorder="1" applyAlignment="1" applyProtection="1">
      <alignment horizontal="right" vertical="center" wrapText="1" indent="1"/>
      <protection/>
    </xf>
    <xf numFmtId="49" fontId="87" fillId="0" borderId="22" xfId="157" applyNumberFormat="1" applyFont="1" applyFill="1" applyBorder="1" applyAlignment="1" applyProtection="1">
      <alignment horizontal="center" vertical="center" wrapText="1"/>
      <protection/>
    </xf>
    <xf numFmtId="0" fontId="82" fillId="0" borderId="22" xfId="159" applyFont="1" applyBorder="1" applyAlignment="1">
      <alignment wrapText="1"/>
      <protection/>
    </xf>
    <xf numFmtId="0" fontId="90" fillId="0" borderId="22" xfId="159" applyFont="1" applyBorder="1" applyAlignment="1">
      <alignment horizontal="left" vertical="center" wrapText="1" indent="1"/>
      <protection/>
    </xf>
    <xf numFmtId="0" fontId="37" fillId="0" borderId="22" xfId="159" applyFont="1" applyBorder="1" applyAlignment="1" applyProtection="1">
      <alignment horizontal="center" vertical="center" wrapText="1"/>
      <protection/>
    </xf>
    <xf numFmtId="173" fontId="34" fillId="0" borderId="22" xfId="157" applyNumberFormat="1" applyFont="1" applyFill="1" applyBorder="1" applyAlignment="1" applyProtection="1">
      <alignment horizontal="center" vertical="center" wrapText="1"/>
      <protection/>
    </xf>
    <xf numFmtId="173" fontId="87" fillId="0" borderId="22" xfId="157" applyNumberFormat="1" applyFont="1" applyFill="1" applyBorder="1" applyAlignment="1" applyProtection="1">
      <alignment horizontal="right" vertical="center" wrapText="1" indent="1"/>
      <protection locked="0"/>
    </xf>
    <xf numFmtId="173" fontId="110" fillId="70" borderId="151" xfId="157" applyNumberFormat="1" applyFont="1" applyFill="1" applyBorder="1" applyAlignment="1" applyProtection="1">
      <alignment horizontal="right" vertical="center" wrapText="1" indent="1"/>
      <protection locked="0"/>
    </xf>
    <xf numFmtId="173" fontId="88" fillId="0" borderId="55" xfId="157" applyNumberFormat="1" applyFont="1" applyFill="1" applyBorder="1" applyAlignment="1" applyProtection="1">
      <alignment horizontal="right" vertical="center" wrapText="1" indent="1"/>
      <protection/>
    </xf>
    <xf numFmtId="173" fontId="110" fillId="70" borderId="114" xfId="157" applyNumberFormat="1" applyFont="1" applyFill="1" applyBorder="1" applyAlignment="1" applyProtection="1">
      <alignment horizontal="right" vertical="center" wrapText="1" indent="1"/>
      <protection locked="0"/>
    </xf>
    <xf numFmtId="173" fontId="88" fillId="65" borderId="114" xfId="157" applyNumberFormat="1" applyFont="1" applyFill="1" applyBorder="1" applyAlignment="1" applyProtection="1">
      <alignment horizontal="right" vertical="center" wrapText="1" indent="1"/>
      <protection/>
    </xf>
    <xf numFmtId="3" fontId="90" fillId="70" borderId="53" xfId="0" applyNumberFormat="1" applyFont="1" applyFill="1" applyBorder="1" applyAlignment="1">
      <alignment horizontal="center"/>
    </xf>
    <xf numFmtId="173" fontId="90" fillId="70" borderId="53" xfId="0" applyNumberFormat="1" applyFont="1" applyFill="1" applyBorder="1" applyAlignment="1">
      <alignment horizontal="center"/>
    </xf>
    <xf numFmtId="3" fontId="83" fillId="0" borderId="22" xfId="157" applyNumberFormat="1" applyFont="1" applyFill="1" applyBorder="1" applyAlignment="1" applyProtection="1">
      <alignment horizontal="center" vertical="center" wrapText="1"/>
      <protection/>
    </xf>
    <xf numFmtId="3" fontId="83" fillId="70" borderId="22" xfId="0" applyNumberFormat="1" applyFont="1" applyFill="1" applyBorder="1" applyAlignment="1">
      <alignment horizontal="center"/>
    </xf>
    <xf numFmtId="3" fontId="83" fillId="0" borderId="24" xfId="0" applyNumberFormat="1" applyFont="1" applyBorder="1" applyAlignment="1">
      <alignment horizontal="center"/>
    </xf>
    <xf numFmtId="3" fontId="83" fillId="0" borderId="44" xfId="0" applyNumberFormat="1" applyFont="1" applyBorder="1" applyAlignment="1">
      <alignment horizontal="center"/>
    </xf>
    <xf numFmtId="3" fontId="83" fillId="70" borderId="24" xfId="0" applyNumberFormat="1" applyFont="1" applyFill="1" applyBorder="1" applyAlignment="1">
      <alignment horizontal="center"/>
    </xf>
    <xf numFmtId="3" fontId="83" fillId="0" borderId="25" xfId="0" applyNumberFormat="1" applyFont="1" applyBorder="1" applyAlignment="1">
      <alignment horizontal="center"/>
    </xf>
    <xf numFmtId="3" fontId="90" fillId="70" borderId="22" xfId="0" applyNumberFormat="1" applyFont="1" applyFill="1" applyBorder="1" applyAlignment="1">
      <alignment horizontal="center"/>
    </xf>
    <xf numFmtId="3" fontId="83" fillId="0" borderId="22" xfId="0" applyNumberFormat="1" applyFont="1" applyBorder="1" applyAlignment="1">
      <alignment horizontal="center"/>
    </xf>
    <xf numFmtId="173" fontId="119" fillId="0" borderId="90" xfId="157" applyNumberFormat="1" applyFont="1" applyFill="1" applyBorder="1" applyAlignment="1" applyProtection="1">
      <alignment horizontal="right" vertical="center" wrapText="1" indent="1"/>
      <protection locked="0"/>
    </xf>
    <xf numFmtId="3" fontId="72" fillId="0" borderId="24" xfId="0" applyNumberFormat="1" applyFont="1" applyBorder="1" applyAlignment="1">
      <alignment horizontal="center"/>
    </xf>
    <xf numFmtId="173" fontId="119" fillId="0" borderId="89" xfId="157" applyNumberFormat="1" applyFont="1" applyFill="1" applyBorder="1" applyAlignment="1" applyProtection="1">
      <alignment horizontal="right" vertical="center" wrapText="1" indent="1"/>
      <protection locked="0"/>
    </xf>
    <xf numFmtId="3" fontId="72" fillId="0" borderId="44" xfId="0" applyNumberFormat="1" applyFont="1" applyBorder="1" applyAlignment="1">
      <alignment horizontal="center"/>
    </xf>
    <xf numFmtId="49" fontId="34" fillId="0" borderId="59" xfId="157" applyNumberFormat="1" applyFont="1" applyFill="1" applyBorder="1" applyAlignment="1" applyProtection="1">
      <alignment vertical="center" wrapText="1"/>
      <protection/>
    </xf>
    <xf numFmtId="0" fontId="33" fillId="0" borderId="161" xfId="157" applyFont="1" applyFill="1" applyBorder="1" applyAlignment="1" applyProtection="1">
      <alignment horizontal="center" vertical="center" wrapText="1"/>
      <protection/>
    </xf>
    <xf numFmtId="3" fontId="83" fillId="0" borderId="33" xfId="0" applyNumberFormat="1" applyFont="1" applyFill="1" applyBorder="1" applyAlignment="1">
      <alignment horizontal="center"/>
    </xf>
    <xf numFmtId="0" fontId="33" fillId="0" borderId="165" xfId="157" applyFont="1" applyFill="1" applyBorder="1" applyAlignment="1" applyProtection="1">
      <alignment horizontal="center" vertical="center" wrapText="1"/>
      <protection/>
    </xf>
    <xf numFmtId="3" fontId="83" fillId="0" borderId="23" xfId="0" applyNumberFormat="1" applyFont="1" applyFill="1" applyBorder="1" applyAlignment="1">
      <alignment horizontal="center"/>
    </xf>
    <xf numFmtId="3" fontId="87" fillId="0" borderId="87" xfId="157" applyNumberFormat="1" applyFont="1" applyFill="1" applyBorder="1" applyAlignment="1" applyProtection="1">
      <alignment horizontal="right" vertical="center" wrapText="1" indent="1"/>
      <protection locked="0"/>
    </xf>
    <xf numFmtId="3" fontId="87" fillId="0" borderId="85" xfId="157" applyNumberFormat="1" applyFont="1" applyFill="1" applyBorder="1" applyAlignment="1" applyProtection="1">
      <alignment horizontal="right" vertical="center" wrapText="1" indent="1"/>
      <protection locked="0"/>
    </xf>
    <xf numFmtId="3" fontId="87" fillId="65" borderId="87" xfId="157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Alignment="1">
      <alignment/>
    </xf>
    <xf numFmtId="3" fontId="72" fillId="0" borderId="51" xfId="137" applyNumberFormat="1" applyFont="1" applyFill="1" applyBorder="1" applyAlignment="1">
      <alignment horizontal="right" vertical="center"/>
      <protection/>
    </xf>
    <xf numFmtId="3" fontId="40" fillId="0" borderId="51" xfId="137" applyNumberFormat="1" applyFont="1" applyBorder="1" applyAlignment="1">
      <alignment vertical="center"/>
      <protection/>
    </xf>
    <xf numFmtId="3" fontId="74" fillId="65" borderId="71" xfId="137" applyNumberFormat="1" applyFont="1" applyFill="1" applyBorder="1" applyAlignment="1">
      <alignment vertical="center" wrapText="1"/>
      <protection/>
    </xf>
    <xf numFmtId="3" fontId="72" fillId="65" borderId="169" xfId="137" applyNumberFormat="1" applyFont="1" applyFill="1" applyBorder="1" applyAlignment="1">
      <alignment vertical="center" wrapText="1"/>
      <protection/>
    </xf>
    <xf numFmtId="3" fontId="72" fillId="65" borderId="56" xfId="137" applyNumberFormat="1" applyFont="1" applyFill="1" applyBorder="1" applyAlignment="1">
      <alignment vertical="center" wrapText="1"/>
      <protection/>
    </xf>
    <xf numFmtId="3" fontId="74" fillId="65" borderId="52" xfId="137" applyNumberFormat="1" applyFont="1" applyFill="1" applyBorder="1" applyAlignment="1">
      <alignment vertical="center" wrapText="1"/>
      <protection/>
    </xf>
    <xf numFmtId="3" fontId="75" fillId="65" borderId="54" xfId="137" applyNumberFormat="1" applyFont="1" applyFill="1" applyBorder="1" applyAlignment="1">
      <alignment vertical="center" wrapText="1"/>
      <protection/>
    </xf>
    <xf numFmtId="3" fontId="72" fillId="65" borderId="54" xfId="137" applyNumberFormat="1" applyFont="1" applyFill="1" applyBorder="1" applyAlignment="1">
      <alignment vertical="center" wrapText="1"/>
      <protection/>
    </xf>
    <xf numFmtId="3" fontId="40" fillId="0" borderId="83" xfId="137" applyNumberFormat="1" applyFont="1" applyBorder="1" applyAlignment="1">
      <alignment vertical="center"/>
      <protection/>
    </xf>
    <xf numFmtId="3" fontId="77" fillId="0" borderId="24" xfId="137" applyNumberFormat="1" applyFont="1" applyFill="1" applyBorder="1" applyAlignment="1">
      <alignment vertical="center" wrapText="1"/>
      <protection/>
    </xf>
    <xf numFmtId="3" fontId="77" fillId="0" borderId="44" xfId="137" applyNumberFormat="1" applyFont="1" applyFill="1" applyBorder="1" applyAlignment="1">
      <alignment vertical="center" wrapText="1"/>
      <protection/>
    </xf>
    <xf numFmtId="0" fontId="42" fillId="64" borderId="96" xfId="0" applyFont="1" applyFill="1" applyBorder="1" applyAlignment="1">
      <alignment horizontal="center" vertical="center" wrapText="1"/>
    </xf>
    <xf numFmtId="0" fontId="91" fillId="0" borderId="96" xfId="0" applyFont="1" applyBorder="1" applyAlignment="1">
      <alignment/>
    </xf>
    <xf numFmtId="3" fontId="38" fillId="64" borderId="125" xfId="0" applyNumberFormat="1" applyFont="1" applyFill="1" applyBorder="1" applyAlignment="1">
      <alignment/>
    </xf>
    <xf numFmtId="3" fontId="58" fillId="0" borderId="97" xfId="156" applyNumberFormat="1" applyFont="1" applyFill="1" applyBorder="1" applyAlignment="1" applyProtection="1">
      <alignment vertical="center" wrapText="1"/>
      <protection locked="0"/>
    </xf>
    <xf numFmtId="3" fontId="58" fillId="0" borderId="96" xfId="156" applyNumberFormat="1" applyFont="1" applyFill="1" applyBorder="1" applyAlignment="1" applyProtection="1">
      <alignment vertical="center" wrapText="1"/>
      <protection locked="0"/>
    </xf>
    <xf numFmtId="3" fontId="58" fillId="0" borderId="139" xfId="156" applyNumberFormat="1" applyFont="1" applyFill="1" applyBorder="1" applyAlignment="1" applyProtection="1">
      <alignment vertical="center" wrapText="1"/>
      <protection/>
    </xf>
    <xf numFmtId="3" fontId="58" fillId="0" borderId="141" xfId="156" applyNumberFormat="1" applyFont="1" applyFill="1" applyBorder="1" applyAlignment="1" applyProtection="1">
      <alignment vertical="center" wrapText="1"/>
      <protection locked="0"/>
    </xf>
    <xf numFmtId="3" fontId="58" fillId="0" borderId="143" xfId="156" applyNumberFormat="1" applyFont="1" applyFill="1" applyBorder="1" applyAlignment="1" applyProtection="1">
      <alignment vertical="center" wrapText="1"/>
      <protection/>
    </xf>
    <xf numFmtId="173" fontId="34" fillId="0" borderId="97" xfId="156" applyNumberFormat="1" applyFont="1" applyFill="1" applyBorder="1" applyAlignment="1" applyProtection="1">
      <alignment horizontal="center" vertical="center" wrapText="1"/>
      <protection/>
    </xf>
    <xf numFmtId="173" fontId="34" fillId="0" borderId="156" xfId="156" applyNumberFormat="1" applyFont="1" applyFill="1" applyBorder="1" applyAlignment="1" applyProtection="1">
      <alignment horizontal="center" vertical="center" wrapText="1"/>
      <protection/>
    </xf>
    <xf numFmtId="0" fontId="42" fillId="64" borderId="117" xfId="0" applyFont="1" applyFill="1" applyBorder="1" applyAlignment="1">
      <alignment horizontal="center" vertical="center" wrapText="1"/>
    </xf>
    <xf numFmtId="0" fontId="42" fillId="64" borderId="152" xfId="0" applyFont="1" applyFill="1" applyBorder="1" applyAlignment="1">
      <alignment horizontal="center" wrapText="1"/>
    </xf>
    <xf numFmtId="0" fontId="35" fillId="0" borderId="87" xfId="0" applyFont="1" applyBorder="1" applyAlignment="1">
      <alignment/>
    </xf>
    <xf numFmtId="3" fontId="69" fillId="0" borderId="139" xfId="151" applyNumberFormat="1" applyFont="1" applyBorder="1">
      <alignment/>
      <protection/>
    </xf>
    <xf numFmtId="3" fontId="68" fillId="64" borderId="139" xfId="151" applyNumberFormat="1" applyFont="1" applyFill="1" applyBorder="1" applyAlignment="1">
      <alignment vertical="center"/>
      <protection/>
    </xf>
    <xf numFmtId="3" fontId="69" fillId="64" borderId="149" xfId="151" applyNumberFormat="1" applyFont="1" applyFill="1" applyBorder="1" applyAlignment="1">
      <alignment vertical="center"/>
      <protection/>
    </xf>
    <xf numFmtId="3" fontId="68" fillId="0" borderId="139" xfId="151" applyNumberFormat="1" applyFont="1" applyFill="1" applyBorder="1" applyAlignment="1">
      <alignment vertical="center"/>
      <protection/>
    </xf>
    <xf numFmtId="3" fontId="69" fillId="64" borderId="139" xfId="151" applyNumberFormat="1" applyFont="1" applyFill="1" applyBorder="1">
      <alignment/>
      <protection/>
    </xf>
    <xf numFmtId="0" fontId="99" fillId="64" borderId="139" xfId="151" applyFont="1" applyFill="1" applyBorder="1">
      <alignment/>
      <protection/>
    </xf>
    <xf numFmtId="0" fontId="69" fillId="0" borderId="125" xfId="151" applyFont="1" applyBorder="1">
      <alignment/>
      <protection/>
    </xf>
    <xf numFmtId="3" fontId="69" fillId="0" borderId="99" xfId="151" applyNumberFormat="1" applyFont="1" applyBorder="1">
      <alignment/>
      <protection/>
    </xf>
    <xf numFmtId="3" fontId="68" fillId="71" borderId="96" xfId="151" applyNumberFormat="1" applyFont="1" applyFill="1" applyBorder="1" applyAlignment="1">
      <alignment horizontal="center" vertical="center"/>
      <protection/>
    </xf>
    <xf numFmtId="3" fontId="69" fillId="71" borderId="99" xfId="151" applyNumberFormat="1" applyFont="1" applyFill="1" applyBorder="1" applyAlignment="1">
      <alignment horizontal="center" vertical="center"/>
      <protection/>
    </xf>
    <xf numFmtId="3" fontId="68" fillId="71" borderId="99" xfId="151" applyNumberFormat="1" applyFont="1" applyFill="1" applyBorder="1" applyAlignment="1">
      <alignment horizontal="center" vertical="center"/>
      <protection/>
    </xf>
    <xf numFmtId="3" fontId="69" fillId="71" borderId="96" xfId="151" applyNumberFormat="1" applyFont="1" applyFill="1" applyBorder="1" applyAlignment="1">
      <alignment horizontal="center" vertical="center"/>
      <protection/>
    </xf>
    <xf numFmtId="3" fontId="69" fillId="0" borderId="99" xfId="151" applyNumberFormat="1" applyFont="1" applyBorder="1" applyAlignment="1">
      <alignment horizontal="center"/>
      <protection/>
    </xf>
    <xf numFmtId="3" fontId="99" fillId="0" borderId="99" xfId="151" applyNumberFormat="1" applyFont="1" applyBorder="1" applyAlignment="1">
      <alignment horizontal="center" vertical="center"/>
      <protection/>
    </xf>
    <xf numFmtId="3" fontId="99" fillId="0" borderId="96" xfId="151" applyNumberFormat="1" applyFont="1" applyBorder="1" applyAlignment="1">
      <alignment horizontal="center" vertical="center"/>
      <protection/>
    </xf>
    <xf numFmtId="3" fontId="69" fillId="71" borderId="99" xfId="151" applyNumberFormat="1" applyFont="1" applyFill="1" applyBorder="1" applyAlignment="1">
      <alignment horizontal="center"/>
      <protection/>
    </xf>
    <xf numFmtId="3" fontId="69" fillId="71" borderId="96" xfId="151" applyNumberFormat="1" applyFont="1" applyFill="1" applyBorder="1" applyAlignment="1">
      <alignment horizontal="center"/>
      <protection/>
    </xf>
    <xf numFmtId="3" fontId="69" fillId="0" borderId="99" xfId="151" applyNumberFormat="1" applyFont="1" applyBorder="1" applyAlignment="1">
      <alignment horizontal="center" vertical="center"/>
      <protection/>
    </xf>
    <xf numFmtId="3" fontId="100" fillId="71" borderId="99" xfId="151" applyNumberFormat="1" applyFont="1" applyFill="1" applyBorder="1" applyAlignment="1">
      <alignment horizontal="center"/>
      <protection/>
    </xf>
    <xf numFmtId="3" fontId="100" fillId="71" borderId="96" xfId="151" applyNumberFormat="1" applyFont="1" applyFill="1" applyBorder="1" applyAlignment="1">
      <alignment horizontal="center"/>
      <protection/>
    </xf>
    <xf numFmtId="0" fontId="93" fillId="0" borderId="124" xfId="136" applyFont="1" applyFill="1" applyBorder="1" applyAlignment="1">
      <alignment horizontal="left" vertical="center" wrapText="1"/>
      <protection/>
    </xf>
    <xf numFmtId="0" fontId="93" fillId="0" borderId="0" xfId="136" applyFont="1" applyFill="1" applyBorder="1" applyAlignment="1">
      <alignment horizontal="left" vertical="center" wrapText="1"/>
      <protection/>
    </xf>
    <xf numFmtId="0" fontId="93" fillId="0" borderId="120" xfId="136" applyFont="1" applyFill="1" applyBorder="1" applyAlignment="1">
      <alignment horizontal="left" vertical="center" wrapText="1"/>
      <protection/>
    </xf>
    <xf numFmtId="0" fontId="44" fillId="0" borderId="96" xfId="0" applyFont="1" applyBorder="1" applyAlignment="1">
      <alignment horizontal="right"/>
    </xf>
    <xf numFmtId="0" fontId="100" fillId="64" borderId="98" xfId="151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left" vertical="center"/>
    </xf>
    <xf numFmtId="0" fontId="28" fillId="9" borderId="22" xfId="0" applyFont="1" applyFill="1" applyBorder="1" applyAlignment="1">
      <alignment horizontal="center"/>
    </xf>
    <xf numFmtId="0" fontId="28" fillId="13" borderId="22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30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22" xfId="0" applyFont="1" applyBorder="1" applyAlignment="1">
      <alignment/>
    </xf>
    <xf numFmtId="0" fontId="24" fillId="0" borderId="22" xfId="0" applyFont="1" applyBorder="1" applyAlignment="1">
      <alignment horizontal="center" vertical="center"/>
    </xf>
    <xf numFmtId="0" fontId="32" fillId="0" borderId="55" xfId="159" applyFont="1" applyFill="1" applyBorder="1" applyAlignment="1" applyProtection="1">
      <alignment horizontal="right" vertical="center"/>
      <protection/>
    </xf>
    <xf numFmtId="173" fontId="54" fillId="0" borderId="0" xfId="157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horizontal="center"/>
    </xf>
    <xf numFmtId="0" fontId="0" fillId="0" borderId="55" xfId="0" applyBorder="1" applyAlignment="1">
      <alignment vertical="center"/>
    </xf>
    <xf numFmtId="0" fontId="54" fillId="0" borderId="0" xfId="157" applyFont="1" applyFill="1" applyBorder="1" applyAlignment="1" applyProtection="1">
      <alignment horizontal="center"/>
      <protection/>
    </xf>
    <xf numFmtId="0" fontId="30" fillId="0" borderId="0" xfId="0" applyFont="1" applyAlignment="1">
      <alignment horizontal="right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 vertical="center" wrapText="1"/>
    </xf>
    <xf numFmtId="3" fontId="75" fillId="0" borderId="0" xfId="137" applyNumberFormat="1" applyFont="1" applyFill="1" applyBorder="1" applyAlignment="1">
      <alignment vertical="center" wrapText="1"/>
      <protection/>
    </xf>
    <xf numFmtId="0" fontId="84" fillId="64" borderId="96" xfId="148" applyFont="1" applyFill="1" applyBorder="1" applyAlignment="1">
      <alignment horizontal="center" vertical="center"/>
      <protection/>
    </xf>
    <xf numFmtId="0" fontId="39" fillId="64" borderId="96" xfId="142" applyFont="1" applyFill="1" applyBorder="1" applyAlignment="1">
      <alignment horizontal="center" vertical="center"/>
      <protection/>
    </xf>
    <xf numFmtId="0" fontId="39" fillId="64" borderId="98" xfId="142" applyFont="1" applyFill="1" applyBorder="1" applyAlignment="1">
      <alignment horizontal="center" vertical="center"/>
      <protection/>
    </xf>
    <xf numFmtId="0" fontId="84" fillId="64" borderId="96" xfId="148" applyFont="1" applyFill="1" applyBorder="1" applyAlignment="1">
      <alignment horizontal="center" vertical="center" wrapText="1"/>
      <protection/>
    </xf>
    <xf numFmtId="0" fontId="82" fillId="64" borderId="96" xfId="148" applyFont="1" applyFill="1" applyBorder="1" applyAlignment="1">
      <alignment horizontal="center"/>
      <protection/>
    </xf>
    <xf numFmtId="3" fontId="82" fillId="64" borderId="96" xfId="163" applyNumberFormat="1" applyFont="1" applyFill="1" applyBorder="1" applyAlignment="1">
      <alignment horizontal="center" vertical="center" wrapText="1"/>
      <protection/>
    </xf>
    <xf numFmtId="3" fontId="39" fillId="64" borderId="96" xfId="163" applyNumberFormat="1" applyFont="1" applyFill="1" applyBorder="1" applyAlignment="1">
      <alignment horizontal="center" vertical="center" wrapText="1"/>
      <protection/>
    </xf>
    <xf numFmtId="0" fontId="32" fillId="65" borderId="100" xfId="148" applyFont="1" applyFill="1" applyBorder="1" applyAlignment="1">
      <alignment horizontal="center" vertical="center" wrapText="1"/>
      <protection/>
    </xf>
    <xf numFmtId="0" fontId="32" fillId="65" borderId="97" xfId="148" applyFont="1" applyFill="1" applyBorder="1" applyAlignment="1">
      <alignment horizontal="center" vertical="center" wrapText="1"/>
      <protection/>
    </xf>
    <xf numFmtId="0" fontId="81" fillId="65" borderId="96" xfId="148" applyFont="1" applyFill="1" applyBorder="1" applyAlignment="1">
      <alignment horizontal="center" vertical="center" wrapText="1"/>
      <protection/>
    </xf>
    <xf numFmtId="0" fontId="81" fillId="65" borderId="96" xfId="148" applyFont="1" applyFill="1" applyBorder="1" applyAlignment="1">
      <alignment horizontal="center" vertical="center"/>
      <protection/>
    </xf>
    <xf numFmtId="0" fontId="42" fillId="65" borderId="96" xfId="143" applyFont="1" applyFill="1" applyBorder="1" applyAlignment="1">
      <alignment horizontal="center" vertical="center"/>
      <protection/>
    </xf>
    <xf numFmtId="3" fontId="42" fillId="65" borderId="100" xfId="163" applyNumberFormat="1" applyFont="1" applyFill="1" applyBorder="1" applyAlignment="1">
      <alignment horizontal="center" vertical="center" wrapText="1"/>
      <protection/>
    </xf>
    <xf numFmtId="3" fontId="42" fillId="65" borderId="97" xfId="163" applyNumberFormat="1" applyFont="1" applyFill="1" applyBorder="1" applyAlignment="1">
      <alignment horizontal="center" vertical="center" wrapText="1"/>
      <protection/>
    </xf>
    <xf numFmtId="3" fontId="42" fillId="65" borderId="96" xfId="163" applyNumberFormat="1" applyFont="1" applyFill="1" applyBorder="1" applyAlignment="1">
      <alignment horizontal="center" vertical="center" wrapText="1"/>
      <protection/>
    </xf>
    <xf numFmtId="0" fontId="42" fillId="65" borderId="96" xfId="148" applyFont="1" applyFill="1" applyBorder="1" applyAlignment="1">
      <alignment horizontal="center"/>
      <protection/>
    </xf>
    <xf numFmtId="0" fontId="15" fillId="65" borderId="96" xfId="148" applyFill="1" applyBorder="1" applyAlignment="1">
      <alignment horizontal="center"/>
      <protection/>
    </xf>
    <xf numFmtId="0" fontId="94" fillId="64" borderId="98" xfId="150" applyFont="1" applyFill="1" applyBorder="1" applyAlignment="1">
      <alignment horizontal="left" vertical="center"/>
      <protection/>
    </xf>
    <xf numFmtId="0" fontId="94" fillId="64" borderId="99" xfId="150" applyFont="1" applyFill="1" applyBorder="1" applyAlignment="1">
      <alignment horizontal="left" vertical="center"/>
      <protection/>
    </xf>
    <xf numFmtId="0" fontId="94" fillId="64" borderId="96" xfId="150" applyFont="1" applyFill="1" applyBorder="1" applyAlignment="1">
      <alignment horizontal="left"/>
      <protection/>
    </xf>
    <xf numFmtId="0" fontId="96" fillId="64" borderId="100" xfId="150" applyFont="1" applyFill="1" applyBorder="1" applyAlignment="1">
      <alignment horizontal="center" vertical="center" wrapText="1"/>
      <protection/>
    </xf>
    <xf numFmtId="0" fontId="96" fillId="64" borderId="116" xfId="150" applyFont="1" applyFill="1" applyBorder="1" applyAlignment="1">
      <alignment horizontal="center" vertical="center" wrapText="1"/>
      <protection/>
    </xf>
    <xf numFmtId="0" fontId="96" fillId="64" borderId="97" xfId="150" applyFont="1" applyFill="1" applyBorder="1" applyAlignment="1">
      <alignment horizontal="center" vertical="center" wrapText="1"/>
      <protection/>
    </xf>
    <xf numFmtId="0" fontId="96" fillId="64" borderId="96" xfId="150" applyFont="1" applyFill="1" applyBorder="1" applyAlignment="1">
      <alignment horizontal="center" vertical="center"/>
      <protection/>
    </xf>
    <xf numFmtId="0" fontId="93" fillId="0" borderId="96" xfId="150" applyFont="1" applyBorder="1" applyAlignment="1">
      <alignment horizontal="center"/>
      <protection/>
    </xf>
    <xf numFmtId="0" fontId="93" fillId="0" borderId="97" xfId="150" applyFont="1" applyBorder="1" applyAlignment="1">
      <alignment horizontal="center"/>
      <protection/>
    </xf>
    <xf numFmtId="0" fontId="94" fillId="64" borderId="100" xfId="150" applyFont="1" applyFill="1" applyBorder="1" applyAlignment="1">
      <alignment horizontal="left"/>
      <protection/>
    </xf>
    <xf numFmtId="0" fontId="94" fillId="64" borderId="150" xfId="150" applyFont="1" applyFill="1" applyBorder="1" applyAlignment="1">
      <alignment horizontal="left"/>
      <protection/>
    </xf>
    <xf numFmtId="0" fontId="94" fillId="64" borderId="197" xfId="150" applyFont="1" applyFill="1" applyBorder="1" applyAlignment="1">
      <alignment horizontal="left"/>
      <protection/>
    </xf>
    <xf numFmtId="0" fontId="96" fillId="64" borderId="96" xfId="150" applyFont="1" applyFill="1" applyBorder="1" applyAlignment="1">
      <alignment horizontal="center" vertical="center" wrapText="1"/>
      <protection/>
    </xf>
    <xf numFmtId="0" fontId="98" fillId="64" borderId="98" xfId="150" applyFont="1" applyFill="1" applyBorder="1" applyAlignment="1">
      <alignment horizontal="center" vertical="center"/>
      <protection/>
    </xf>
    <xf numFmtId="0" fontId="98" fillId="64" borderId="125" xfId="150" applyFont="1" applyFill="1" applyBorder="1" applyAlignment="1">
      <alignment horizontal="center" vertical="center"/>
      <protection/>
    </xf>
    <xf numFmtId="0" fontId="98" fillId="64" borderId="99" xfId="150" applyFont="1" applyFill="1" applyBorder="1" applyAlignment="1">
      <alignment horizontal="center" vertical="center"/>
      <protection/>
    </xf>
    <xf numFmtId="0" fontId="97" fillId="64" borderId="100" xfId="150" applyFont="1" applyFill="1" applyBorder="1" applyAlignment="1">
      <alignment horizontal="center" vertical="center" wrapText="1"/>
      <protection/>
    </xf>
    <xf numFmtId="0" fontId="97" fillId="64" borderId="97" xfId="150" applyFont="1" applyFill="1" applyBorder="1" applyAlignment="1">
      <alignment horizontal="center" vertical="center" wrapText="1"/>
      <protection/>
    </xf>
    <xf numFmtId="0" fontId="99" fillId="64" borderId="96" xfId="150" applyFont="1" applyFill="1" applyBorder="1" applyAlignment="1">
      <alignment horizontal="left" vertical="center" wrapText="1"/>
      <protection/>
    </xf>
    <xf numFmtId="0" fontId="96" fillId="64" borderId="97" xfId="150" applyFont="1" applyFill="1" applyBorder="1" applyAlignment="1">
      <alignment horizontal="center" wrapText="1"/>
      <protection/>
    </xf>
    <xf numFmtId="0" fontId="96" fillId="64" borderId="96" xfId="150" applyFont="1" applyFill="1" applyBorder="1" applyAlignment="1">
      <alignment horizontal="center" wrapText="1"/>
      <protection/>
    </xf>
    <xf numFmtId="0" fontId="96" fillId="64" borderId="0" xfId="150" applyFont="1" applyFill="1" applyAlignment="1">
      <alignment horizontal="center" wrapText="1"/>
      <protection/>
    </xf>
    <xf numFmtId="0" fontId="96" fillId="64" borderId="198" xfId="150" applyFont="1" applyFill="1" applyBorder="1" applyAlignment="1">
      <alignment horizontal="center" wrapText="1"/>
      <protection/>
    </xf>
    <xf numFmtId="0" fontId="96" fillId="64" borderId="132" xfId="150" applyFont="1" applyFill="1" applyBorder="1" applyAlignment="1">
      <alignment horizontal="center" wrapText="1"/>
      <protection/>
    </xf>
    <xf numFmtId="0" fontId="96" fillId="64" borderId="124" xfId="150" applyFont="1" applyFill="1" applyBorder="1" applyAlignment="1">
      <alignment horizontal="center" wrapText="1"/>
      <protection/>
    </xf>
    <xf numFmtId="0" fontId="96" fillId="64" borderId="98" xfId="150" applyFont="1" applyFill="1" applyBorder="1" applyAlignment="1">
      <alignment horizontal="center" vertical="center" wrapText="1"/>
      <protection/>
    </xf>
    <xf numFmtId="0" fontId="96" fillId="64" borderId="125" xfId="150" applyFont="1" applyFill="1" applyBorder="1" applyAlignment="1">
      <alignment horizontal="center" vertical="center" wrapText="1"/>
      <protection/>
    </xf>
    <xf numFmtId="0" fontId="96" fillId="64" borderId="99" xfId="150" applyFont="1" applyFill="1" applyBorder="1" applyAlignment="1">
      <alignment horizontal="center" vertical="center" wrapText="1"/>
      <protection/>
    </xf>
    <xf numFmtId="0" fontId="96" fillId="64" borderId="96" xfId="136" applyFont="1" applyFill="1" applyBorder="1" applyAlignment="1">
      <alignment horizontal="center" vertical="center" wrapText="1"/>
      <protection/>
    </xf>
    <xf numFmtId="0" fontId="96" fillId="64" borderId="96" xfId="136" applyFont="1" applyFill="1" applyBorder="1" applyAlignment="1">
      <alignment horizontal="center" vertical="center"/>
      <protection/>
    </xf>
    <xf numFmtId="0" fontId="100" fillId="64" borderId="96" xfId="136" applyFont="1" applyFill="1" applyBorder="1" applyAlignment="1">
      <alignment vertical="center" wrapText="1"/>
      <protection/>
    </xf>
    <xf numFmtId="0" fontId="93" fillId="0" borderId="98" xfId="136" applyFont="1" applyFill="1" applyBorder="1" applyAlignment="1">
      <alignment horizontal="left" vertical="center" wrapText="1"/>
      <protection/>
    </xf>
    <xf numFmtId="0" fontId="93" fillId="0" borderId="125" xfId="136" applyFont="1" applyFill="1" applyBorder="1" applyAlignment="1">
      <alignment horizontal="left" vertical="center" wrapText="1"/>
      <protection/>
    </xf>
    <xf numFmtId="0" fontId="93" fillId="0" borderId="99" xfId="136" applyFont="1" applyFill="1" applyBorder="1" applyAlignment="1">
      <alignment horizontal="left" vertical="center" wrapText="1"/>
      <protection/>
    </xf>
    <xf numFmtId="0" fontId="94" fillId="64" borderId="96" xfId="136" applyFont="1" applyFill="1" applyBorder="1" applyAlignment="1">
      <alignment horizontal="left" vertical="center"/>
      <protection/>
    </xf>
    <xf numFmtId="0" fontId="93" fillId="0" borderId="96" xfId="136" applyFont="1" applyFill="1" applyBorder="1" applyAlignment="1">
      <alignment horizontal="left" vertical="center"/>
      <protection/>
    </xf>
    <xf numFmtId="0" fontId="91" fillId="64" borderId="96" xfId="0" applyFont="1" applyFill="1" applyBorder="1" applyAlignment="1">
      <alignment horizontal="center" vertical="center" wrapText="1"/>
    </xf>
    <xf numFmtId="0" fontId="94" fillId="64" borderId="98" xfId="136" applyFont="1" applyFill="1" applyBorder="1" applyAlignment="1">
      <alignment vertical="center" wrapText="1"/>
      <protection/>
    </xf>
    <xf numFmtId="0" fontId="94" fillId="64" borderId="125" xfId="136" applyFont="1" applyFill="1" applyBorder="1" applyAlignment="1">
      <alignment vertical="center" wrapText="1"/>
      <protection/>
    </xf>
    <xf numFmtId="0" fontId="94" fillId="64" borderId="99" xfId="136" applyFont="1" applyFill="1" applyBorder="1" applyAlignment="1">
      <alignment vertical="center" wrapText="1"/>
      <protection/>
    </xf>
    <xf numFmtId="0" fontId="93" fillId="0" borderId="124" xfId="136" applyFont="1" applyFill="1" applyBorder="1" applyAlignment="1">
      <alignment horizontal="left" vertical="center" wrapText="1"/>
      <protection/>
    </xf>
    <xf numFmtId="0" fontId="93" fillId="0" borderId="198" xfId="136" applyFont="1" applyFill="1" applyBorder="1" applyAlignment="1">
      <alignment horizontal="left" vertical="center" wrapText="1"/>
      <protection/>
    </xf>
    <xf numFmtId="0" fontId="93" fillId="0" borderId="168" xfId="136" applyFont="1" applyFill="1" applyBorder="1" applyAlignment="1">
      <alignment horizontal="left" vertical="center" wrapText="1"/>
      <protection/>
    </xf>
    <xf numFmtId="0" fontId="94" fillId="64" borderId="98" xfId="136" applyFont="1" applyFill="1" applyBorder="1" applyAlignment="1">
      <alignment horizontal="left" vertical="center" wrapText="1"/>
      <protection/>
    </xf>
    <xf numFmtId="0" fontId="94" fillId="64" borderId="125" xfId="136" applyFont="1" applyFill="1" applyBorder="1" applyAlignment="1">
      <alignment horizontal="left" vertical="center" wrapText="1"/>
      <protection/>
    </xf>
    <xf numFmtId="0" fontId="94" fillId="64" borderId="99" xfId="136" applyFont="1" applyFill="1" applyBorder="1" applyAlignment="1">
      <alignment horizontal="left" vertical="center" wrapText="1"/>
      <protection/>
    </xf>
    <xf numFmtId="0" fontId="93" fillId="0" borderId="98" xfId="136" applyFont="1" applyFill="1" applyBorder="1" applyAlignment="1">
      <alignment vertical="center" wrapText="1"/>
      <protection/>
    </xf>
    <xf numFmtId="0" fontId="93" fillId="0" borderId="125" xfId="136" applyFont="1" applyFill="1" applyBorder="1" applyAlignment="1">
      <alignment vertical="center" wrapText="1"/>
      <protection/>
    </xf>
    <xf numFmtId="0" fontId="93" fillId="0" borderId="99" xfId="136" applyFont="1" applyFill="1" applyBorder="1" applyAlignment="1">
      <alignment vertical="center" wrapText="1"/>
      <protection/>
    </xf>
    <xf numFmtId="0" fontId="100" fillId="64" borderId="98" xfId="136" applyFont="1" applyFill="1" applyBorder="1" applyAlignment="1">
      <alignment vertical="center" wrapText="1"/>
      <protection/>
    </xf>
    <xf numFmtId="0" fontId="100" fillId="64" borderId="125" xfId="136" applyFont="1" applyFill="1" applyBorder="1" applyAlignment="1">
      <alignment vertical="center" wrapText="1"/>
      <protection/>
    </xf>
    <xf numFmtId="0" fontId="100" fillId="64" borderId="99" xfId="136" applyFont="1" applyFill="1" applyBorder="1" applyAlignment="1">
      <alignment vertical="center" wrapText="1"/>
      <protection/>
    </xf>
    <xf numFmtId="0" fontId="93" fillId="0" borderId="150" xfId="136" applyFont="1" applyFill="1" applyBorder="1" applyAlignment="1">
      <alignment horizontal="left" vertical="center" wrapText="1"/>
      <protection/>
    </xf>
    <xf numFmtId="0" fontId="93" fillId="0" borderId="199" xfId="136" applyFont="1" applyFill="1" applyBorder="1" applyAlignment="1">
      <alignment horizontal="left" vertical="center" wrapText="1"/>
      <protection/>
    </xf>
    <xf numFmtId="0" fontId="93" fillId="0" borderId="197" xfId="136" applyFont="1" applyFill="1" applyBorder="1" applyAlignment="1">
      <alignment horizontal="left" vertical="center" wrapText="1"/>
      <protection/>
    </xf>
    <xf numFmtId="0" fontId="44" fillId="0" borderId="98" xfId="136" applyFont="1" applyFill="1" applyBorder="1" applyAlignment="1">
      <alignment horizontal="left" vertical="center" wrapText="1"/>
      <protection/>
    </xf>
    <xf numFmtId="0" fontId="44" fillId="0" borderId="125" xfId="136" applyFont="1" applyFill="1" applyBorder="1" applyAlignment="1">
      <alignment horizontal="left" vertical="center" wrapText="1"/>
      <protection/>
    </xf>
    <xf numFmtId="0" fontId="44" fillId="0" borderId="99" xfId="136" applyFont="1" applyFill="1" applyBorder="1" applyAlignment="1">
      <alignment horizontal="left" vertical="center" wrapText="1"/>
      <protection/>
    </xf>
    <xf numFmtId="0" fontId="96" fillId="64" borderId="98" xfId="136" applyFont="1" applyFill="1" applyBorder="1" applyAlignment="1">
      <alignment horizontal="center" vertical="center" wrapText="1"/>
      <protection/>
    </xf>
    <xf numFmtId="0" fontId="96" fillId="64" borderId="99" xfId="136" applyFont="1" applyFill="1" applyBorder="1" applyAlignment="1">
      <alignment horizontal="center" vertical="center" wrapText="1"/>
      <protection/>
    </xf>
    <xf numFmtId="0" fontId="96" fillId="64" borderId="98" xfId="136" applyFont="1" applyFill="1" applyBorder="1" applyAlignment="1">
      <alignment horizontal="center" vertical="center"/>
      <protection/>
    </xf>
    <xf numFmtId="0" fontId="96" fillId="64" borderId="125" xfId="136" applyFont="1" applyFill="1" applyBorder="1" applyAlignment="1">
      <alignment horizontal="center" vertical="center"/>
      <protection/>
    </xf>
    <xf numFmtId="0" fontId="94" fillId="0" borderId="96" xfId="136" applyFont="1" applyFill="1" applyBorder="1" applyAlignment="1">
      <alignment horizontal="left" vertical="center"/>
      <protection/>
    </xf>
    <xf numFmtId="0" fontId="93" fillId="0" borderId="96" xfId="136" applyFont="1" applyFill="1" applyBorder="1" applyAlignment="1">
      <alignment horizontal="left" vertical="center" wrapText="1"/>
      <protection/>
    </xf>
    <xf numFmtId="0" fontId="91" fillId="64" borderId="125" xfId="0" applyFont="1" applyFill="1" applyBorder="1" applyAlignment="1">
      <alignment horizontal="center" vertical="center" wrapText="1"/>
    </xf>
    <xf numFmtId="0" fontId="38" fillId="64" borderId="98" xfId="136" applyFont="1" applyFill="1" applyBorder="1" applyAlignment="1">
      <alignment vertical="center" wrapText="1"/>
      <protection/>
    </xf>
    <xf numFmtId="0" fontId="38" fillId="64" borderId="125" xfId="136" applyFont="1" applyFill="1" applyBorder="1" applyAlignment="1">
      <alignment vertical="center" wrapText="1"/>
      <protection/>
    </xf>
    <xf numFmtId="0" fontId="38" fillId="64" borderId="99" xfId="136" applyFont="1" applyFill="1" applyBorder="1" applyAlignment="1">
      <alignment vertical="center" wrapText="1"/>
      <protection/>
    </xf>
    <xf numFmtId="0" fontId="44" fillId="0" borderId="125" xfId="0" applyFont="1" applyBorder="1" applyAlignment="1">
      <alignment/>
    </xf>
    <xf numFmtId="0" fontId="44" fillId="0" borderId="99" xfId="0" applyFont="1" applyBorder="1" applyAlignment="1">
      <alignment/>
    </xf>
    <xf numFmtId="0" fontId="44" fillId="0" borderId="98" xfId="136" applyFont="1" applyFill="1" applyBorder="1" applyAlignment="1">
      <alignment vertical="center" wrapText="1"/>
      <protection/>
    </xf>
    <xf numFmtId="0" fontId="44" fillId="0" borderId="125" xfId="136" applyFont="1" applyFill="1" applyBorder="1" applyAlignment="1">
      <alignment vertical="center" wrapText="1"/>
      <protection/>
    </xf>
    <xf numFmtId="0" fontId="44" fillId="0" borderId="99" xfId="136" applyFont="1" applyFill="1" applyBorder="1" applyAlignment="1">
      <alignment vertical="center" wrapText="1"/>
      <protection/>
    </xf>
    <xf numFmtId="0" fontId="93" fillId="0" borderId="98" xfId="136" applyFont="1" applyFill="1" applyBorder="1" applyAlignment="1">
      <alignment horizontal="right" vertical="center" wrapText="1"/>
      <protection/>
    </xf>
    <xf numFmtId="0" fontId="0" fillId="0" borderId="125" xfId="0" applyBorder="1" applyAlignment="1">
      <alignment horizontal="right" vertical="center" wrapText="1"/>
    </xf>
    <xf numFmtId="0" fontId="0" fillId="0" borderId="99" xfId="0" applyBorder="1" applyAlignment="1">
      <alignment horizontal="right" vertical="center" wrapText="1"/>
    </xf>
    <xf numFmtId="0" fontId="93" fillId="0" borderId="125" xfId="136" applyFont="1" applyFill="1" applyBorder="1" applyAlignment="1">
      <alignment horizontal="right" vertical="center" wrapText="1"/>
      <protection/>
    </xf>
    <xf numFmtId="0" fontId="37" fillId="0" borderId="0" xfId="0" applyFont="1" applyBorder="1" applyAlignment="1">
      <alignment horizontal="right"/>
    </xf>
    <xf numFmtId="0" fontId="5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30" xfId="147" applyFont="1" applyBorder="1" applyAlignment="1">
      <alignment horizontal="center" vertical="center" wrapText="1"/>
      <protection/>
    </xf>
    <xf numFmtId="0" fontId="48" fillId="0" borderId="22" xfId="147" applyFont="1" applyBorder="1" applyAlignment="1">
      <alignment vertical="center"/>
      <protection/>
    </xf>
    <xf numFmtId="0" fontId="48" fillId="0" borderId="22" xfId="147" applyFont="1" applyBorder="1" applyAlignment="1">
      <alignment horizontal="center" vertical="center"/>
      <protection/>
    </xf>
    <xf numFmtId="177" fontId="16" fillId="0" borderId="0" xfId="147" applyNumberFormat="1" applyBorder="1" applyAlignment="1">
      <alignment/>
      <protection/>
    </xf>
    <xf numFmtId="0" fontId="48" fillId="0" borderId="0" xfId="147" applyFont="1" applyBorder="1" applyAlignment="1">
      <alignment/>
      <protection/>
    </xf>
    <xf numFmtId="0" fontId="50" fillId="0" borderId="29" xfId="147" applyFont="1" applyBorder="1" applyAlignment="1">
      <alignment horizontal="center" wrapText="1"/>
      <protection/>
    </xf>
    <xf numFmtId="0" fontId="50" fillId="0" borderId="22" xfId="147" applyFont="1" applyBorder="1" applyAlignment="1">
      <alignment horizontal="center" wrapText="1"/>
      <protection/>
    </xf>
    <xf numFmtId="1" fontId="35" fillId="0" borderId="33" xfId="152" applyNumberFormat="1" applyFont="1" applyBorder="1" applyAlignment="1">
      <alignment horizontal="right" wrapText="1"/>
      <protection/>
    </xf>
    <xf numFmtId="0" fontId="53" fillId="0" borderId="52" xfId="152" applyFont="1" applyBorder="1" applyAlignment="1">
      <alignment horizontal="center"/>
      <protection/>
    </xf>
    <xf numFmtId="0" fontId="0" fillId="0" borderId="0" xfId="0" applyFont="1" applyBorder="1" applyAlignment="1">
      <alignment horizontal="right"/>
    </xf>
    <xf numFmtId="0" fontId="29" fillId="0" borderId="0" xfId="152" applyFont="1" applyBorder="1" applyAlignment="1">
      <alignment horizontal="center" wrapText="1"/>
      <protection/>
    </xf>
    <xf numFmtId="0" fontId="62" fillId="0" borderId="55" xfId="152" applyFont="1" applyBorder="1" applyAlignment="1">
      <alignment horizontal="right"/>
      <protection/>
    </xf>
    <xf numFmtId="0" fontId="35" fillId="0" borderId="22" xfId="152" applyFont="1" applyBorder="1" applyAlignment="1">
      <alignment horizontal="center" vertical="center"/>
      <protection/>
    </xf>
    <xf numFmtId="1" fontId="35" fillId="0" borderId="24" xfId="152" applyNumberFormat="1" applyFont="1" applyBorder="1" applyAlignment="1">
      <alignment horizontal="right" wrapText="1"/>
      <protection/>
    </xf>
    <xf numFmtId="0" fontId="35" fillId="0" borderId="24" xfId="152" applyFont="1" applyBorder="1" applyAlignment="1">
      <alignment/>
      <protection/>
    </xf>
    <xf numFmtId="0" fontId="35" fillId="0" borderId="38" xfId="152" applyFont="1" applyBorder="1" applyAlignment="1">
      <alignment horizontal="right" wrapText="1"/>
      <protection/>
    </xf>
    <xf numFmtId="0" fontId="35" fillId="0" borderId="22" xfId="152" applyFont="1" applyBorder="1" applyAlignment="1">
      <alignment horizontal="center"/>
      <protection/>
    </xf>
    <xf numFmtId="0" fontId="35" fillId="0" borderId="24" xfId="152" applyFont="1" applyBorder="1" applyAlignment="1">
      <alignment wrapText="1"/>
      <protection/>
    </xf>
    <xf numFmtId="0" fontId="35" fillId="0" borderId="24" xfId="152" applyFont="1" applyBorder="1" applyAlignment="1">
      <alignment horizontal="right" wrapText="1"/>
      <protection/>
    </xf>
    <xf numFmtId="0" fontId="35" fillId="0" borderId="24" xfId="152" applyFont="1" applyBorder="1" applyAlignment="1">
      <alignment horizontal="center" wrapText="1"/>
      <protection/>
    </xf>
    <xf numFmtId="0" fontId="35" fillId="0" borderId="33" xfId="152" applyFont="1" applyBorder="1" applyAlignment="1">
      <alignment wrapText="1"/>
      <protection/>
    </xf>
    <xf numFmtId="0" fontId="35" fillId="0" borderId="77" xfId="152" applyFont="1" applyBorder="1" applyAlignment="1">
      <alignment horizontal="right" wrapText="1"/>
      <protection/>
    </xf>
    <xf numFmtId="0" fontId="35" fillId="0" borderId="33" xfId="152" applyFont="1" applyBorder="1" applyAlignment="1">
      <alignment horizontal="center" wrapText="1"/>
      <protection/>
    </xf>
    <xf numFmtId="0" fontId="35" fillId="0" borderId="33" xfId="152" applyFont="1" applyBorder="1" applyAlignment="1">
      <alignment horizontal="right" wrapText="1"/>
      <protection/>
    </xf>
    <xf numFmtId="1" fontId="35" fillId="0" borderId="87" xfId="152" applyNumberFormat="1" applyFont="1" applyBorder="1" applyAlignment="1">
      <alignment horizontal="right" wrapText="1"/>
      <protection/>
    </xf>
    <xf numFmtId="0" fontId="35" fillId="0" borderId="24" xfId="152" applyFont="1" applyBorder="1" applyAlignment="1">
      <alignment horizontal="center"/>
      <protection/>
    </xf>
    <xf numFmtId="0" fontId="46" fillId="0" borderId="0" xfId="0" applyFont="1" applyBorder="1" applyAlignment="1">
      <alignment horizontal="center" vertical="center"/>
    </xf>
    <xf numFmtId="0" fontId="94" fillId="64" borderId="96" xfId="136" applyFont="1" applyFill="1" applyBorder="1" applyAlignment="1">
      <alignment horizontal="left" vertical="center" wrapText="1"/>
      <protection/>
    </xf>
    <xf numFmtId="0" fontId="93" fillId="0" borderId="97" xfId="136" applyFont="1" applyFill="1" applyBorder="1" applyAlignment="1">
      <alignment horizontal="left" vertical="center" wrapText="1"/>
      <protection/>
    </xf>
    <xf numFmtId="0" fontId="93" fillId="0" borderId="97" xfId="136" applyFont="1" applyFill="1" applyBorder="1" applyAlignment="1">
      <alignment horizontal="left" vertical="center"/>
      <protection/>
    </xf>
    <xf numFmtId="0" fontId="93" fillId="0" borderId="116" xfId="136" applyFont="1" applyFill="1" applyBorder="1" applyAlignment="1">
      <alignment horizontal="left" vertical="center" wrapText="1"/>
      <protection/>
    </xf>
    <xf numFmtId="0" fontId="93" fillId="0" borderId="98" xfId="136" applyFont="1" applyFill="1" applyBorder="1" applyAlignment="1">
      <alignment horizontal="left" vertical="center"/>
      <protection/>
    </xf>
    <xf numFmtId="0" fontId="96" fillId="64" borderId="96" xfId="136" applyFont="1" applyFill="1" applyBorder="1" applyAlignment="1">
      <alignment horizontal="left" vertical="center" wrapText="1"/>
      <protection/>
    </xf>
    <xf numFmtId="0" fontId="93" fillId="0" borderId="100" xfId="136" applyFont="1" applyFill="1" applyBorder="1" applyAlignment="1">
      <alignment horizontal="left" vertical="center" wrapText="1"/>
      <protection/>
    </xf>
    <xf numFmtId="0" fontId="93" fillId="0" borderId="125" xfId="136" applyFont="1" applyFill="1" applyBorder="1" applyAlignment="1">
      <alignment horizontal="left" vertical="center"/>
      <protection/>
    </xf>
    <xf numFmtId="0" fontId="99" fillId="64" borderId="96" xfId="136" applyFont="1" applyFill="1" applyBorder="1" applyAlignment="1">
      <alignment horizontal="left" vertical="center" wrapText="1"/>
      <protection/>
    </xf>
    <xf numFmtId="0" fontId="100" fillId="0" borderId="0" xfId="136" applyFont="1" applyFill="1" applyBorder="1" applyAlignment="1">
      <alignment vertical="center" wrapText="1"/>
      <protection/>
    </xf>
    <xf numFmtId="0" fontId="93" fillId="0" borderId="132" xfId="136" applyFont="1" applyFill="1" applyBorder="1" applyAlignment="1">
      <alignment horizontal="left" vertical="center" wrapText="1"/>
      <protection/>
    </xf>
    <xf numFmtId="0" fontId="93" fillId="0" borderId="0" xfId="136" applyFont="1" applyFill="1" applyBorder="1" applyAlignment="1">
      <alignment horizontal="left" vertical="center" wrapText="1"/>
      <protection/>
    </xf>
    <xf numFmtId="0" fontId="93" fillId="0" borderId="120" xfId="136" applyFont="1" applyFill="1" applyBorder="1" applyAlignment="1">
      <alignment horizontal="left" vertical="center" wrapText="1"/>
      <protection/>
    </xf>
    <xf numFmtId="0" fontId="93" fillId="0" borderId="0" xfId="150" applyFont="1" applyAlignment="1">
      <alignment horizontal="left"/>
      <protection/>
    </xf>
    <xf numFmtId="3" fontId="93" fillId="0" borderId="100" xfId="150" applyNumberFormat="1" applyFont="1" applyBorder="1" applyAlignment="1">
      <alignment horizontal="center" vertical="center"/>
      <protection/>
    </xf>
    <xf numFmtId="0" fontId="0" fillId="0" borderId="97" xfId="0" applyBorder="1" applyAlignment="1">
      <alignment horizontal="center" vertical="center"/>
    </xf>
    <xf numFmtId="0" fontId="95" fillId="0" borderId="0" xfId="150" applyFont="1" applyAlignment="1">
      <alignment horizontal="left"/>
      <protection/>
    </xf>
    <xf numFmtId="0" fontId="94" fillId="0" borderId="0" xfId="150" applyFont="1" applyAlignment="1">
      <alignment horizontal="center"/>
      <protection/>
    </xf>
    <xf numFmtId="0" fontId="93" fillId="0" borderId="0" xfId="150" applyFont="1" applyBorder="1" applyAlignment="1">
      <alignment vertical="center" wrapText="1"/>
      <protection/>
    </xf>
    <xf numFmtId="3" fontId="42" fillId="64" borderId="30" xfId="137" applyNumberFormat="1" applyFont="1" applyFill="1" applyBorder="1" applyAlignment="1">
      <alignment horizontal="center" vertical="center" wrapText="1"/>
      <protection/>
    </xf>
    <xf numFmtId="0" fontId="0" fillId="64" borderId="53" xfId="0" applyFill="1" applyBorder="1" applyAlignment="1">
      <alignment horizontal="center" vertical="center" wrapText="1"/>
    </xf>
    <xf numFmtId="3" fontId="30" fillId="0" borderId="55" xfId="137" applyNumberFormat="1" applyFont="1" applyBorder="1" applyAlignment="1">
      <alignment horizontal="right" vertical="center" wrapText="1"/>
      <protection/>
    </xf>
    <xf numFmtId="3" fontId="42" fillId="64" borderId="22" xfId="137" applyNumberFormat="1" applyFont="1" applyFill="1" applyBorder="1" applyAlignment="1">
      <alignment horizontal="center" vertical="center" wrapText="1"/>
      <protection/>
    </xf>
    <xf numFmtId="3" fontId="42" fillId="64" borderId="79" xfId="137" applyNumberFormat="1" applyFont="1" applyFill="1" applyBorder="1" applyAlignment="1">
      <alignment horizontal="center" wrapText="1"/>
      <protection/>
    </xf>
    <xf numFmtId="3" fontId="42" fillId="64" borderId="78" xfId="137" applyNumberFormat="1" applyFont="1" applyFill="1" applyBorder="1" applyAlignment="1">
      <alignment horizontal="center" vertical="center" wrapText="1"/>
      <protection/>
    </xf>
    <xf numFmtId="3" fontId="42" fillId="64" borderId="27" xfId="137" applyNumberFormat="1" applyFont="1" applyFill="1" applyBorder="1" applyAlignment="1">
      <alignment horizontal="center" vertical="center" wrapText="1"/>
      <protection/>
    </xf>
    <xf numFmtId="3" fontId="42" fillId="64" borderId="53" xfId="137" applyNumberFormat="1" applyFont="1" applyFill="1" applyBorder="1" applyAlignment="1">
      <alignment horizontal="center" vertical="center" wrapText="1"/>
      <protection/>
    </xf>
    <xf numFmtId="3" fontId="42" fillId="0" borderId="0" xfId="137" applyNumberFormat="1" applyFont="1" applyFill="1" applyBorder="1" applyAlignment="1">
      <alignment horizontal="center" vertical="center" wrapText="1"/>
      <protection/>
    </xf>
    <xf numFmtId="3" fontId="39" fillId="0" borderId="0" xfId="137" applyNumberFormat="1" applyFont="1" applyFill="1" applyBorder="1" applyAlignment="1">
      <alignment horizontal="center" vertical="center" wrapText="1"/>
      <protection/>
    </xf>
    <xf numFmtId="0" fontId="48" fillId="0" borderId="22" xfId="0" applyFont="1" applyBorder="1" applyAlignment="1">
      <alignment horizontal="center" vertical="center"/>
    </xf>
    <xf numFmtId="173" fontId="31" fillId="0" borderId="0" xfId="156" applyNumberFormat="1" applyFont="1" applyFill="1" applyAlignment="1">
      <alignment horizontal="center" vertical="center" wrapText="1"/>
      <protection/>
    </xf>
    <xf numFmtId="0" fontId="35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66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200" xfId="0" applyFont="1" applyBorder="1" applyAlignment="1">
      <alignment horizontal="center"/>
    </xf>
    <xf numFmtId="0" fontId="38" fillId="0" borderId="198" xfId="0" applyFont="1" applyBorder="1" applyAlignment="1">
      <alignment horizontal="center"/>
    </xf>
    <xf numFmtId="0" fontId="38" fillId="0" borderId="201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42" fillId="64" borderId="68" xfId="136" applyFont="1" applyFill="1" applyBorder="1" applyAlignment="1">
      <alignment horizontal="center" vertical="center" wrapText="1"/>
      <protection/>
    </xf>
    <xf numFmtId="0" fontId="42" fillId="64" borderId="93" xfId="136" applyFont="1" applyFill="1" applyBorder="1" applyAlignment="1">
      <alignment horizontal="center" vertical="center" wrapText="1"/>
      <protection/>
    </xf>
    <xf numFmtId="0" fontId="42" fillId="64" borderId="69" xfId="136" applyFont="1" applyFill="1" applyBorder="1" applyAlignment="1">
      <alignment horizontal="center" vertical="center" wrapText="1"/>
      <protection/>
    </xf>
    <xf numFmtId="0" fontId="42" fillId="64" borderId="94" xfId="136" applyFont="1" applyFill="1" applyBorder="1" applyAlignment="1">
      <alignment horizontal="center" vertical="center" wrapText="1"/>
      <protection/>
    </xf>
    <xf numFmtId="0" fontId="42" fillId="64" borderId="160" xfId="136" applyFont="1" applyFill="1" applyBorder="1" applyAlignment="1">
      <alignment horizontal="center" vertical="center" wrapText="1"/>
      <protection/>
    </xf>
    <xf numFmtId="0" fontId="42" fillId="64" borderId="110" xfId="0" applyFont="1" applyFill="1" applyBorder="1" applyAlignment="1">
      <alignment horizontal="center" vertical="center" wrapText="1"/>
    </xf>
    <xf numFmtId="0" fontId="42" fillId="64" borderId="67" xfId="136" applyFont="1" applyFill="1" applyBorder="1" applyAlignment="1">
      <alignment horizontal="center" vertical="center" wrapText="1"/>
      <protection/>
    </xf>
    <xf numFmtId="0" fontId="42" fillId="64" borderId="82" xfId="136" applyFont="1" applyFill="1" applyBorder="1" applyAlignment="1">
      <alignment horizontal="center" vertical="center" wrapText="1"/>
      <protection/>
    </xf>
    <xf numFmtId="0" fontId="42" fillId="64" borderId="31" xfId="136" applyFont="1" applyFill="1" applyBorder="1" applyAlignment="1">
      <alignment horizontal="center" vertical="center" wrapText="1"/>
      <protection/>
    </xf>
    <xf numFmtId="0" fontId="42" fillId="64" borderId="51" xfId="136" applyFont="1" applyFill="1" applyBorder="1" applyAlignment="1">
      <alignment horizontal="center" vertical="center" wrapText="1"/>
      <protection/>
    </xf>
    <xf numFmtId="0" fontId="42" fillId="64" borderId="74" xfId="136" applyFont="1" applyFill="1" applyBorder="1" applyAlignment="1">
      <alignment horizontal="center" vertical="center" wrapText="1"/>
      <protection/>
    </xf>
    <xf numFmtId="0" fontId="42" fillId="64" borderId="183" xfId="136" applyFont="1" applyFill="1" applyBorder="1" applyAlignment="1">
      <alignment horizontal="center" vertical="center" wrapText="1"/>
      <protection/>
    </xf>
    <xf numFmtId="0" fontId="42" fillId="64" borderId="56" xfId="136" applyFont="1" applyFill="1" applyBorder="1" applyAlignment="1">
      <alignment horizontal="center" vertical="center" wrapText="1"/>
      <protection/>
    </xf>
    <xf numFmtId="0" fontId="42" fillId="64" borderId="169" xfId="0" applyFont="1" applyFill="1" applyBorder="1" applyAlignment="1">
      <alignment horizontal="center" vertical="center" wrapText="1"/>
    </xf>
    <xf numFmtId="0" fontId="42" fillId="64" borderId="95" xfId="136" applyFont="1" applyFill="1" applyBorder="1" applyAlignment="1">
      <alignment horizontal="center" vertical="center" wrapText="1"/>
      <protection/>
    </xf>
    <xf numFmtId="0" fontId="42" fillId="64" borderId="73" xfId="136" applyFont="1" applyFill="1" applyBorder="1" applyAlignment="1">
      <alignment horizontal="center" vertical="center" wrapText="1"/>
      <protection/>
    </xf>
    <xf numFmtId="0" fontId="42" fillId="64" borderId="133" xfId="136" applyFont="1" applyFill="1" applyBorder="1" applyAlignment="1">
      <alignment horizontal="center" vertical="center" wrapText="1"/>
      <protection/>
    </xf>
    <xf numFmtId="0" fontId="42" fillId="64" borderId="147" xfId="136" applyFont="1" applyFill="1" applyBorder="1" applyAlignment="1">
      <alignment horizontal="center" vertical="center" wrapText="1"/>
      <protection/>
    </xf>
    <xf numFmtId="0" fontId="98" fillId="64" borderId="96" xfId="151" applyFont="1" applyFill="1" applyBorder="1" applyAlignment="1">
      <alignment horizontal="center"/>
      <protection/>
    </xf>
    <xf numFmtId="0" fontId="0" fillId="0" borderId="96" xfId="0" applyBorder="1" applyAlignment="1">
      <alignment/>
    </xf>
    <xf numFmtId="0" fontId="68" fillId="64" borderId="98" xfId="151" applyFont="1" applyFill="1" applyBorder="1" applyAlignment="1">
      <alignment horizontal="left"/>
      <protection/>
    </xf>
    <xf numFmtId="0" fontId="23" fillId="64" borderId="99" xfId="0" applyFont="1" applyFill="1" applyBorder="1" applyAlignment="1">
      <alignment horizontal="left"/>
    </xf>
    <xf numFmtId="0" fontId="68" fillId="64" borderId="96" xfId="151" applyFont="1" applyFill="1" applyBorder="1" applyAlignment="1">
      <alignment horizontal="left" vertical="center"/>
      <protection/>
    </xf>
    <xf numFmtId="0" fontId="69" fillId="0" borderId="96" xfId="151" applyFont="1" applyBorder="1" applyAlignment="1">
      <alignment horizontal="left" vertical="center" wrapText="1"/>
      <protection/>
    </xf>
    <xf numFmtId="0" fontId="69" fillId="0" borderId="96" xfId="151" applyFont="1" applyBorder="1" applyAlignment="1">
      <alignment horizontal="left" wrapText="1"/>
      <protection/>
    </xf>
    <xf numFmtId="0" fontId="69" fillId="0" borderId="96" xfId="151" applyFont="1" applyBorder="1" applyAlignment="1">
      <alignment horizontal="center" vertical="center"/>
      <protection/>
    </xf>
    <xf numFmtId="0" fontId="103" fillId="0" borderId="0" xfId="151" applyFont="1" applyAlignment="1">
      <alignment horizontal="center"/>
      <protection/>
    </xf>
    <xf numFmtId="0" fontId="69" fillId="0" borderId="96" xfId="151" applyFont="1" applyBorder="1" applyAlignment="1">
      <alignment horizontal="left" vertical="center"/>
      <protection/>
    </xf>
    <xf numFmtId="3" fontId="69" fillId="0" borderId="96" xfId="151" applyNumberFormat="1" applyFont="1" applyBorder="1" applyAlignment="1">
      <alignment horizontal="center" vertical="center"/>
      <protection/>
    </xf>
    <xf numFmtId="3" fontId="69" fillId="0" borderId="197" xfId="151" applyNumberFormat="1" applyFont="1" applyBorder="1" applyAlignment="1">
      <alignment horizontal="center" vertical="center"/>
      <protection/>
    </xf>
    <xf numFmtId="3" fontId="69" fillId="0" borderId="120" xfId="151" applyNumberFormat="1" applyFont="1" applyBorder="1" applyAlignment="1">
      <alignment horizontal="center" vertical="center"/>
      <protection/>
    </xf>
    <xf numFmtId="3" fontId="69" fillId="0" borderId="168" xfId="151" applyNumberFormat="1" applyFont="1" applyBorder="1" applyAlignment="1">
      <alignment horizontal="center" vertical="center"/>
      <protection/>
    </xf>
    <xf numFmtId="3" fontId="69" fillId="0" borderId="149" xfId="151" applyNumberFormat="1" applyFont="1" applyBorder="1" applyAlignment="1">
      <alignment/>
      <protection/>
    </xf>
    <xf numFmtId="3" fontId="69" fillId="0" borderId="202" xfId="151" applyNumberFormat="1" applyFont="1" applyBorder="1" applyAlignment="1">
      <alignment/>
      <protection/>
    </xf>
    <xf numFmtId="3" fontId="69" fillId="0" borderId="156" xfId="151" applyNumberFormat="1" applyFont="1" applyBorder="1" applyAlignment="1">
      <alignment/>
      <protection/>
    </xf>
    <xf numFmtId="3" fontId="69" fillId="0" borderId="100" xfId="151" applyNumberFormat="1" applyFont="1" applyBorder="1" applyAlignment="1">
      <alignment/>
      <protection/>
    </xf>
    <xf numFmtId="3" fontId="69" fillId="0" borderId="116" xfId="151" applyNumberFormat="1" applyFont="1" applyBorder="1" applyAlignment="1">
      <alignment/>
      <protection/>
    </xf>
    <xf numFmtId="3" fontId="69" fillId="0" borderId="97" xfId="151" applyNumberFormat="1" applyFont="1" applyBorder="1" applyAlignment="1">
      <alignment/>
      <protection/>
    </xf>
    <xf numFmtId="3" fontId="69" fillId="0" borderId="100" xfId="151" applyNumberFormat="1" applyFont="1" applyBorder="1" applyAlignment="1">
      <alignment horizontal="center" vertical="center"/>
      <protection/>
    </xf>
    <xf numFmtId="3" fontId="69" fillId="0" borderId="116" xfId="151" applyNumberFormat="1" applyFont="1" applyBorder="1" applyAlignment="1">
      <alignment horizontal="center" vertical="center"/>
      <protection/>
    </xf>
    <xf numFmtId="3" fontId="69" fillId="0" borderId="97" xfId="151" applyNumberFormat="1" applyFont="1" applyBorder="1" applyAlignment="1">
      <alignment horizontal="center" vertical="center"/>
      <protection/>
    </xf>
    <xf numFmtId="0" fontId="69" fillId="0" borderId="100" xfId="151" applyFont="1" applyBorder="1" applyAlignment="1">
      <alignment horizontal="left" vertical="center"/>
      <protection/>
    </xf>
    <xf numFmtId="0" fontId="69" fillId="0" borderId="116" xfId="151" applyFont="1" applyBorder="1" applyAlignment="1">
      <alignment horizontal="left" vertical="center"/>
      <protection/>
    </xf>
    <xf numFmtId="0" fontId="69" fillId="0" borderId="97" xfId="151" applyFont="1" applyBorder="1" applyAlignment="1">
      <alignment horizontal="left" vertical="center"/>
      <protection/>
    </xf>
    <xf numFmtId="0" fontId="30" fillId="64" borderId="100" xfId="0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30" fillId="64" borderId="197" xfId="0" applyFont="1" applyFill="1" applyBorder="1" applyAlignment="1">
      <alignment horizontal="center" vertical="center" wrapText="1"/>
    </xf>
    <xf numFmtId="0" fontId="0" fillId="0" borderId="168" xfId="0" applyBorder="1" applyAlignment="1">
      <alignment horizontal="center" vertical="center" wrapText="1"/>
    </xf>
    <xf numFmtId="0" fontId="100" fillId="64" borderId="96" xfId="151" applyFont="1" applyFill="1" applyBorder="1" applyAlignment="1">
      <alignment horizontal="center" wrapText="1"/>
      <protection/>
    </xf>
    <xf numFmtId="0" fontId="100" fillId="64" borderId="100" xfId="151" applyFont="1" applyFill="1" applyBorder="1" applyAlignment="1">
      <alignment horizontal="center" vertical="center" textRotation="90"/>
      <protection/>
    </xf>
    <xf numFmtId="0" fontId="100" fillId="64" borderId="97" xfId="151" applyFont="1" applyFill="1" applyBorder="1" applyAlignment="1">
      <alignment horizontal="center" vertical="center" textRotation="90"/>
      <protection/>
    </xf>
    <xf numFmtId="0" fontId="100" fillId="64" borderId="96" xfId="151" applyFont="1" applyFill="1" applyBorder="1" applyAlignment="1">
      <alignment horizontal="center"/>
      <protection/>
    </xf>
    <xf numFmtId="0" fontId="100" fillId="64" borderId="98" xfId="151" applyFont="1" applyFill="1" applyBorder="1" applyAlignment="1">
      <alignment horizontal="center"/>
      <protection/>
    </xf>
    <xf numFmtId="0" fontId="104" fillId="64" borderId="150" xfId="151" applyFont="1" applyFill="1" applyBorder="1" applyAlignment="1">
      <alignment horizontal="center" vertical="center"/>
      <protection/>
    </xf>
    <xf numFmtId="0" fontId="104" fillId="64" borderId="197" xfId="151" applyFont="1" applyFill="1" applyBorder="1" applyAlignment="1">
      <alignment horizontal="center" vertical="center"/>
      <protection/>
    </xf>
    <xf numFmtId="0" fontId="105" fillId="64" borderId="124" xfId="0" applyFont="1" applyFill="1" applyBorder="1" applyAlignment="1">
      <alignment horizontal="center" vertical="center"/>
    </xf>
    <xf numFmtId="0" fontId="105" fillId="64" borderId="168" xfId="0" applyFont="1" applyFill="1" applyBorder="1" applyAlignment="1">
      <alignment horizontal="center" vertical="center"/>
    </xf>
    <xf numFmtId="3" fontId="69" fillId="0" borderId="139" xfId="151" applyNumberFormat="1" applyFont="1" applyBorder="1" applyAlignment="1">
      <alignment horizontal="center" vertical="center"/>
      <protection/>
    </xf>
    <xf numFmtId="3" fontId="38" fillId="69" borderId="129" xfId="145" applyNumberFormat="1" applyFont="1" applyFill="1" applyBorder="1" applyAlignment="1">
      <alignment horizontal="center" vertical="center"/>
      <protection/>
    </xf>
    <xf numFmtId="3" fontId="38" fillId="69" borderId="118" xfId="145" applyNumberFormat="1" applyFont="1" applyFill="1" applyBorder="1" applyAlignment="1">
      <alignment horizontal="center" vertical="center"/>
      <protection/>
    </xf>
    <xf numFmtId="173" fontId="112" fillId="0" borderId="0" xfId="158" applyNumberFormat="1" applyFont="1" applyFill="1" applyBorder="1" applyAlignment="1" applyProtection="1">
      <alignment horizontal="center" vertical="center" wrapText="1"/>
      <protection/>
    </xf>
    <xf numFmtId="0" fontId="115" fillId="0" borderId="131" xfId="158" applyFont="1" applyFill="1" applyBorder="1" applyAlignment="1" applyProtection="1">
      <alignment horizontal="left"/>
      <protection/>
    </xf>
    <xf numFmtId="0" fontId="115" fillId="0" borderId="152" xfId="158" applyFont="1" applyFill="1" applyBorder="1" applyAlignment="1" applyProtection="1">
      <alignment horizontal="left"/>
      <protection/>
    </xf>
    <xf numFmtId="0" fontId="115" fillId="0" borderId="111" xfId="158" applyFont="1" applyFill="1" applyBorder="1" applyAlignment="1" applyProtection="1">
      <alignment horizontal="left"/>
      <protection/>
    </xf>
    <xf numFmtId="0" fontId="115" fillId="0" borderId="166" xfId="158" applyFont="1" applyFill="1" applyBorder="1" applyAlignment="1" applyProtection="1">
      <alignment horizontal="left"/>
      <protection/>
    </xf>
    <xf numFmtId="0" fontId="115" fillId="0" borderId="111" xfId="158" applyFont="1" applyFill="1" applyBorder="1" applyAlignment="1" applyProtection="1">
      <alignment horizontal="left" wrapText="1"/>
      <protection/>
    </xf>
    <xf numFmtId="0" fontId="115" fillId="0" borderId="166" xfId="158" applyFont="1" applyFill="1" applyBorder="1" applyAlignment="1" applyProtection="1">
      <alignment horizontal="left" wrapText="1"/>
      <protection/>
    </xf>
    <xf numFmtId="0" fontId="34" fillId="0" borderId="136" xfId="158" applyFont="1" applyFill="1" applyBorder="1" applyAlignment="1">
      <alignment horizontal="justify" vertical="center" wrapText="1"/>
      <protection/>
    </xf>
    <xf numFmtId="49" fontId="142" fillId="0" borderId="111" xfId="0" applyNumberFormat="1" applyFont="1" applyBorder="1" applyAlignment="1">
      <alignment horizontal="justify"/>
    </xf>
    <xf numFmtId="49" fontId="26" fillId="0" borderId="166" xfId="0" applyNumberFormat="1" applyFont="1" applyBorder="1" applyAlignment="1">
      <alignment/>
    </xf>
  </cellXfs>
  <cellStyles count="169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Ezres 2" xfId="100"/>
    <cellStyle name="Ezres 3" xfId="101"/>
    <cellStyle name="Figyelmeztetés" xfId="102"/>
    <cellStyle name="Figyelmeztetés 2" xfId="103"/>
    <cellStyle name="Good" xfId="104"/>
    <cellStyle name="Heading 1" xfId="105"/>
    <cellStyle name="Heading 2" xfId="106"/>
    <cellStyle name="Heading 3" xfId="107"/>
    <cellStyle name="Heading 4" xfId="108"/>
    <cellStyle name="Hyperlink" xfId="109"/>
    <cellStyle name="Hivatkozott cella" xfId="110"/>
    <cellStyle name="Hivatkozott cella 2" xfId="111"/>
    <cellStyle name="Input" xfId="112"/>
    <cellStyle name="Jegyzet" xfId="113"/>
    <cellStyle name="Jegyzet 2" xfId="114"/>
    <cellStyle name="Jelölőszín (1) 2" xfId="115"/>
    <cellStyle name="Jelölőszín (2) 2" xfId="116"/>
    <cellStyle name="Jelölőszín (3) 2" xfId="117"/>
    <cellStyle name="Jelölőszín (4) 2" xfId="118"/>
    <cellStyle name="Jelölőszín (5) 2" xfId="119"/>
    <cellStyle name="Jelölőszín (6) 2" xfId="120"/>
    <cellStyle name="Jelölőszín 1" xfId="121"/>
    <cellStyle name="Jelölőszín 2" xfId="122"/>
    <cellStyle name="Jelölőszín 3" xfId="123"/>
    <cellStyle name="Jelölőszín 4" xfId="124"/>
    <cellStyle name="Jelölőszín 5" xfId="125"/>
    <cellStyle name="Jelölőszín 6" xfId="126"/>
    <cellStyle name="Jó" xfId="127"/>
    <cellStyle name="Jó 2" xfId="128"/>
    <cellStyle name="Kimenet" xfId="129"/>
    <cellStyle name="Kimenet 2" xfId="130"/>
    <cellStyle name="Followed Hyperlink" xfId="131"/>
    <cellStyle name="Linked Cell" xfId="132"/>
    <cellStyle name="Magyarázó szöveg" xfId="133"/>
    <cellStyle name="Magyarázó szöveg 2" xfId="134"/>
    <cellStyle name="Neutral" xfId="135"/>
    <cellStyle name="Normál 2" xfId="136"/>
    <cellStyle name="Normál 3" xfId="137"/>
    <cellStyle name="Normál 4" xfId="138"/>
    <cellStyle name="Normál 5" xfId="139"/>
    <cellStyle name="Normál 5_Önkorm mérleg" xfId="140"/>
    <cellStyle name="Normál 6" xfId="141"/>
    <cellStyle name="Normál_   5    (2)" xfId="142"/>
    <cellStyle name="Normál_   5    (2)_KÖLTSÉGVETÉS 2015 intézmények " xfId="143"/>
    <cellStyle name="Normál_   7   x" xfId="144"/>
    <cellStyle name="Normál_  3   _2010.évi állami" xfId="145"/>
    <cellStyle name="Normál_2009.évi felhalmozási mérleg III.név teljesítés Letenye" xfId="146"/>
    <cellStyle name="Normál_2009_Hitelállomány kimutatása Letenye III.név telj.." xfId="147"/>
    <cellStyle name="Normál_2016_KOLTSEGVETES_mellekletei Zeg" xfId="148"/>
    <cellStyle name="Normál_5.Felhalm. bev és kiad." xfId="149"/>
    <cellStyle name="Normál_bevétel-kiadás" xfId="150"/>
    <cellStyle name="Normál_ellátások" xfId="151"/>
    <cellStyle name="Normál_Gördülő bev., kiad.2009-20011. Letenye mód.05.15" xfId="152"/>
    <cellStyle name="Normál_Intézmények 2014" xfId="153"/>
    <cellStyle name="Normál_INTKIA96" xfId="154"/>
    <cellStyle name="Normál_INTKIA96_2016_KOLTSEGVETES_mellekletei Zeg" xfId="155"/>
    <cellStyle name="Normál_KVIREND" xfId="156"/>
    <cellStyle name="Normál_KVRENMUNKA" xfId="157"/>
    <cellStyle name="Normál_KVRENMUNKA 2" xfId="158"/>
    <cellStyle name="Normál_Munka1" xfId="159"/>
    <cellStyle name="Normál_Munka2 (2)" xfId="160"/>
    <cellStyle name="Normál_Munka2 (2)_KÖLTSÉGVETÉS 2015 intézmények " xfId="161"/>
    <cellStyle name="Normál_ÖKIADELÖ" xfId="162"/>
    <cellStyle name="Normál_ÖKIADELÖ_2016_KOLTSEGVETES_mellekletei Zeg" xfId="163"/>
    <cellStyle name="Normal_tanusitv" xfId="164"/>
    <cellStyle name="Note" xfId="165"/>
    <cellStyle name="Output" xfId="166"/>
    <cellStyle name="Összesen" xfId="167"/>
    <cellStyle name="Összesen 2" xfId="168"/>
    <cellStyle name="Currency" xfId="169"/>
    <cellStyle name="Currency [0]" xfId="170"/>
    <cellStyle name="Rossz" xfId="171"/>
    <cellStyle name="Rossz 2" xfId="172"/>
    <cellStyle name="Semleges" xfId="173"/>
    <cellStyle name="Semleges 2" xfId="174"/>
    <cellStyle name="Stílus 1" xfId="175"/>
    <cellStyle name="Számítás" xfId="176"/>
    <cellStyle name="Számítás 2" xfId="177"/>
    <cellStyle name="Percent" xfId="178"/>
    <cellStyle name="Százalék 2" xfId="179"/>
    <cellStyle name="Title" xfId="180"/>
    <cellStyle name="Total" xfId="181"/>
    <cellStyle name="Warning Text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6_KOLTSEGVETES_mellekletei%20Z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6\0923\2016.%20III.n&#233;vi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2 "/>
      <sheetName val="3 "/>
      <sheetName val="4 "/>
      <sheetName val="5 "/>
      <sheetName val="5.a "/>
      <sheetName val="6 "/>
      <sheetName val="6.a "/>
      <sheetName val="7 "/>
      <sheetName val="8 "/>
      <sheetName val="9"/>
      <sheetName val="10"/>
      <sheetName val="11"/>
      <sheetName val="12"/>
      <sheetName val="13.a"/>
      <sheetName val="13.b"/>
      <sheetName val="14"/>
    </sheetNames>
    <sheetDataSet>
      <sheetData sheetId="5">
        <row r="145">
          <cell r="G145">
            <v>0</v>
          </cell>
        </row>
      </sheetData>
      <sheetData sheetId="7">
        <row r="777">
          <cell r="N7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5.a"/>
      <sheetName val="6"/>
      <sheetName val="6.a"/>
      <sheetName val="7"/>
      <sheetName val="8"/>
      <sheetName val="9"/>
      <sheetName val="táj.1"/>
      <sheetName val="táj.2"/>
      <sheetName val="táj.3"/>
      <sheetName val="táj.4"/>
    </sheetNames>
    <sheetDataSet>
      <sheetData sheetId="13">
        <row r="3">
          <cell r="M3">
            <v>4318</v>
          </cell>
        </row>
        <row r="4">
          <cell r="M4">
            <v>10172</v>
          </cell>
        </row>
        <row r="5">
          <cell r="M5">
            <v>2352</v>
          </cell>
        </row>
        <row r="6">
          <cell r="M6">
            <v>23431</v>
          </cell>
        </row>
        <row r="7">
          <cell r="M7">
            <v>13495</v>
          </cell>
        </row>
        <row r="8">
          <cell r="M8">
            <v>7790</v>
          </cell>
        </row>
        <row r="9">
          <cell r="M9">
            <v>20630</v>
          </cell>
        </row>
        <row r="10">
          <cell r="M10">
            <v>8751</v>
          </cell>
        </row>
        <row r="11">
          <cell r="M11">
            <v>28125</v>
          </cell>
        </row>
        <row r="12">
          <cell r="M12">
            <v>16462</v>
          </cell>
        </row>
        <row r="13">
          <cell r="M13">
            <v>1350</v>
          </cell>
        </row>
        <row r="14">
          <cell r="M14">
            <v>8546</v>
          </cell>
        </row>
        <row r="15">
          <cell r="M15">
            <v>273</v>
          </cell>
        </row>
        <row r="16">
          <cell r="M16">
            <v>6018</v>
          </cell>
        </row>
        <row r="17">
          <cell r="M17">
            <v>8016</v>
          </cell>
        </row>
        <row r="18">
          <cell r="M18">
            <v>2285</v>
          </cell>
        </row>
        <row r="19">
          <cell r="M19">
            <v>982</v>
          </cell>
        </row>
        <row r="20">
          <cell r="M20">
            <v>1199</v>
          </cell>
        </row>
        <row r="21">
          <cell r="M21">
            <v>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19.8515625" style="0" customWidth="1"/>
    <col min="2" max="2" width="12.7109375" style="0" customWidth="1"/>
    <col min="3" max="3" width="13.7109375" style="0" customWidth="1"/>
    <col min="4" max="4" width="14.421875" style="0" customWidth="1"/>
    <col min="5" max="5" width="26.7109375" style="0" customWidth="1"/>
    <col min="6" max="6" width="13.140625" style="0" customWidth="1"/>
    <col min="7" max="7" width="12.8515625" style="0" customWidth="1"/>
    <col min="8" max="8" width="13.421875" style="0" customWidth="1"/>
  </cols>
  <sheetData>
    <row r="2" ht="12.75">
      <c r="H2" s="1" t="s">
        <v>1041</v>
      </c>
    </row>
    <row r="3" spans="1:8" ht="22.5" customHeight="1">
      <c r="A3" s="1761" t="s">
        <v>1042</v>
      </c>
      <c r="B3" s="1761"/>
      <c r="C3" s="1761"/>
      <c r="D3" s="1761"/>
      <c r="E3" s="1761"/>
      <c r="F3" s="1761"/>
      <c r="G3" s="1761"/>
      <c r="H3" s="1761"/>
    </row>
    <row r="4" spans="1:8" ht="22.5" customHeight="1">
      <c r="A4" s="2"/>
      <c r="B4" s="2"/>
      <c r="C4" s="2"/>
      <c r="D4" s="2"/>
      <c r="E4" s="2"/>
      <c r="F4" s="2"/>
      <c r="G4" s="2"/>
      <c r="H4" s="2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4" t="s">
        <v>1043</v>
      </c>
      <c r="B6" s="4" t="s">
        <v>1044</v>
      </c>
      <c r="C6" s="4" t="s">
        <v>1045</v>
      </c>
      <c r="D6" s="4" t="s">
        <v>1046</v>
      </c>
      <c r="E6" s="4" t="s">
        <v>1047</v>
      </c>
      <c r="F6" s="4" t="s">
        <v>1044</v>
      </c>
      <c r="G6" s="4" t="s">
        <v>1045</v>
      </c>
      <c r="H6" s="4" t="s">
        <v>1046</v>
      </c>
    </row>
    <row r="7" spans="1:8" ht="21" customHeight="1">
      <c r="A7" s="5" t="s">
        <v>1048</v>
      </c>
      <c r="B7" s="6">
        <v>748811</v>
      </c>
      <c r="C7" s="6">
        <v>748811</v>
      </c>
      <c r="D7" s="6">
        <v>353556</v>
      </c>
      <c r="E7" s="5" t="s">
        <v>1049</v>
      </c>
      <c r="F7" s="6">
        <v>330465</v>
      </c>
      <c r="G7" s="6">
        <v>330465</v>
      </c>
      <c r="H7" s="6">
        <v>353542</v>
      </c>
    </row>
    <row r="8" spans="1:8" ht="21" customHeight="1">
      <c r="A8" s="7" t="s">
        <v>1050</v>
      </c>
      <c r="B8" s="8">
        <v>214868</v>
      </c>
      <c r="C8" s="8">
        <v>254517</v>
      </c>
      <c r="D8" s="8">
        <v>313582</v>
      </c>
      <c r="E8" s="7" t="s">
        <v>1051</v>
      </c>
      <c r="F8" s="8">
        <v>161613</v>
      </c>
      <c r="G8" s="8">
        <v>161613</v>
      </c>
      <c r="H8" s="8">
        <v>111365</v>
      </c>
    </row>
    <row r="9" spans="1:8" ht="21" customHeight="1">
      <c r="A9" s="7"/>
      <c r="B9" s="8"/>
      <c r="C9" s="8"/>
      <c r="D9" s="8"/>
      <c r="E9" s="9" t="s">
        <v>1052</v>
      </c>
      <c r="F9" s="8">
        <v>15072</v>
      </c>
      <c r="G9" s="8">
        <v>15072</v>
      </c>
      <c r="H9" s="8">
        <v>0</v>
      </c>
    </row>
    <row r="10" spans="1:8" ht="20.25" customHeight="1">
      <c r="A10" s="7"/>
      <c r="B10" s="8"/>
      <c r="C10" s="8"/>
      <c r="D10" s="8"/>
      <c r="E10" s="9" t="s">
        <v>1053</v>
      </c>
      <c r="F10" s="8">
        <v>0</v>
      </c>
      <c r="G10" s="8"/>
      <c r="H10" s="8">
        <v>0</v>
      </c>
    </row>
    <row r="11" spans="1:8" ht="20.25" customHeight="1">
      <c r="A11" s="7" t="s">
        <v>1054</v>
      </c>
      <c r="B11" s="8">
        <v>8308</v>
      </c>
      <c r="C11" s="8">
        <v>8308</v>
      </c>
      <c r="D11" s="8">
        <v>8308</v>
      </c>
      <c r="E11" s="9" t="s">
        <v>1055</v>
      </c>
      <c r="F11" s="8">
        <v>575248</v>
      </c>
      <c r="G11" s="8">
        <v>575248</v>
      </c>
      <c r="H11" s="8">
        <v>81896</v>
      </c>
    </row>
    <row r="12" spans="1:8" ht="22.5" customHeight="1">
      <c r="A12" s="10" t="s">
        <v>1056</v>
      </c>
      <c r="B12" s="11">
        <v>125472</v>
      </c>
      <c r="C12" s="12" t="s">
        <v>1057</v>
      </c>
      <c r="D12" s="11">
        <v>17859</v>
      </c>
      <c r="E12" s="13" t="s">
        <v>1058</v>
      </c>
      <c r="F12" s="11">
        <v>15061</v>
      </c>
      <c r="G12" s="11">
        <v>15061</v>
      </c>
      <c r="H12" s="11">
        <v>19000</v>
      </c>
    </row>
    <row r="13" spans="1:8" ht="22.5" customHeight="1">
      <c r="A13" s="14" t="s">
        <v>1059</v>
      </c>
      <c r="B13" s="4">
        <f>SUM(B7:B12)</f>
        <v>1097459</v>
      </c>
      <c r="C13" s="4">
        <v>1097459</v>
      </c>
      <c r="D13" s="4">
        <f>SUM(D7:D12)</f>
        <v>693305</v>
      </c>
      <c r="E13" s="15" t="s">
        <v>1060</v>
      </c>
      <c r="F13" s="4">
        <f>SUM(F7:F12)</f>
        <v>1097459</v>
      </c>
      <c r="G13" s="4">
        <f>SUM(G7:G12)</f>
        <v>1097459</v>
      </c>
      <c r="H13" s="4">
        <f>SUM(H7:H12)</f>
        <v>565803</v>
      </c>
    </row>
  </sheetData>
  <sheetProtection selectLockedCells="1" selectUnlockedCells="1"/>
  <mergeCells count="1">
    <mergeCell ref="A3:H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P58"/>
  <sheetViews>
    <sheetView zoomScale="120" zoomScaleNormal="120" workbookViewId="0" topLeftCell="A7">
      <selection activeCell="I26" sqref="I26"/>
    </sheetView>
  </sheetViews>
  <sheetFormatPr defaultColWidth="8.00390625" defaultRowHeight="12.75"/>
  <cols>
    <col min="1" max="2" width="2.8515625" style="347" customWidth="1"/>
    <col min="3" max="3" width="7.57421875" style="735" customWidth="1"/>
    <col min="4" max="4" width="26.28125" style="347" customWidth="1"/>
    <col min="5" max="5" width="3.421875" style="924" customWidth="1"/>
    <col min="6" max="6" width="10.140625" style="347" customWidth="1"/>
    <col min="7" max="7" width="11.140625" style="347" customWidth="1"/>
    <col min="8" max="8" width="9.421875" style="347" customWidth="1"/>
    <col min="9" max="9" width="8.421875" style="347" customWidth="1"/>
    <col min="10" max="10" width="9.8515625" style="347" customWidth="1"/>
    <col min="11" max="11" width="10.7109375" style="347" customWidth="1"/>
    <col min="12" max="12" width="11.57421875" style="347" customWidth="1"/>
    <col min="13" max="13" width="11.421875" style="347" customWidth="1"/>
    <col min="14" max="14" width="10.421875" style="347" customWidth="1"/>
    <col min="15" max="15" width="11.140625" style="347" customWidth="1"/>
    <col min="16" max="16" width="9.8515625" style="347" customWidth="1"/>
    <col min="17" max="16384" width="8.00390625" style="347" customWidth="1"/>
  </cols>
  <sheetData>
    <row r="1" spans="1:16" ht="12.75">
      <c r="A1" s="1786" t="s">
        <v>652</v>
      </c>
      <c r="B1" s="1786" t="s">
        <v>653</v>
      </c>
      <c r="C1" s="732"/>
      <c r="D1" s="1783" t="s">
        <v>141</v>
      </c>
      <c r="E1" s="926"/>
      <c r="F1" s="1784" t="s">
        <v>970</v>
      </c>
      <c r="G1" s="1784"/>
      <c r="H1" s="1784"/>
      <c r="I1" s="1784"/>
      <c r="J1" s="1784"/>
      <c r="K1" s="1784"/>
      <c r="L1" s="1784"/>
      <c r="M1" s="1784" t="s">
        <v>1039</v>
      </c>
      <c r="N1" s="1784"/>
      <c r="O1" s="1785"/>
      <c r="P1" s="1783" t="s">
        <v>144</v>
      </c>
    </row>
    <row r="2" spans="1:16" s="348" customFormat="1" ht="60" customHeight="1">
      <c r="A2" s="1786"/>
      <c r="B2" s="1786"/>
      <c r="C2" s="732" t="s">
        <v>980</v>
      </c>
      <c r="D2" s="1783"/>
      <c r="E2" s="926"/>
      <c r="F2" s="727" t="s">
        <v>971</v>
      </c>
      <c r="G2" s="727" t="s">
        <v>972</v>
      </c>
      <c r="H2" s="691" t="s">
        <v>151</v>
      </c>
      <c r="I2" s="727" t="s">
        <v>1036</v>
      </c>
      <c r="J2" s="691" t="s">
        <v>647</v>
      </c>
      <c r="K2" s="691" t="s">
        <v>1037</v>
      </c>
      <c r="L2" s="691" t="s">
        <v>152</v>
      </c>
      <c r="M2" s="691" t="s">
        <v>973</v>
      </c>
      <c r="N2" s="691" t="s">
        <v>974</v>
      </c>
      <c r="O2" s="728" t="s">
        <v>975</v>
      </c>
      <c r="P2" s="1783"/>
    </row>
    <row r="3" spans="1:16" ht="12" customHeight="1">
      <c r="A3" s="700">
        <v>1</v>
      </c>
      <c r="B3" s="700"/>
      <c r="C3" s="733"/>
      <c r="D3" s="748"/>
      <c r="E3" s="915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6"/>
    </row>
    <row r="4" spans="1:16" ht="12" customHeight="1">
      <c r="A4" s="737"/>
      <c r="B4" s="738">
        <v>1</v>
      </c>
      <c r="C4" s="739" t="s">
        <v>981</v>
      </c>
      <c r="D4" s="729" t="s">
        <v>694</v>
      </c>
      <c r="E4" s="916" t="s">
        <v>138</v>
      </c>
      <c r="F4" s="740"/>
      <c r="G4" s="741"/>
      <c r="H4" s="741"/>
      <c r="I4" s="741">
        <v>2777488</v>
      </c>
      <c r="J4" s="741"/>
      <c r="K4" s="741"/>
      <c r="L4" s="741"/>
      <c r="M4" s="741"/>
      <c r="N4" s="741"/>
      <c r="O4" s="741"/>
      <c r="P4" s="741">
        <f aca="true" t="shared" si="0" ref="P4:P24">SUM(F4:O4)</f>
        <v>2777488</v>
      </c>
    </row>
    <row r="5" spans="1:16" ht="12" customHeight="1">
      <c r="A5" s="737"/>
      <c r="B5" s="738">
        <v>2</v>
      </c>
      <c r="C5" s="739" t="s">
        <v>982</v>
      </c>
      <c r="D5" s="730" t="s">
        <v>655</v>
      </c>
      <c r="E5" s="916" t="s">
        <v>138</v>
      </c>
      <c r="F5" s="740"/>
      <c r="G5" s="741"/>
      <c r="H5" s="741"/>
      <c r="I5" s="741">
        <v>50000</v>
      </c>
      <c r="J5" s="741"/>
      <c r="K5" s="741"/>
      <c r="L5" s="741"/>
      <c r="M5" s="741"/>
      <c r="N5" s="741"/>
      <c r="O5" s="741"/>
      <c r="P5" s="741">
        <f t="shared" si="0"/>
        <v>50000</v>
      </c>
    </row>
    <row r="6" spans="1:16" ht="12" customHeight="1">
      <c r="A6" s="742"/>
      <c r="B6" s="743">
        <v>3</v>
      </c>
      <c r="C6" s="739" t="s">
        <v>983</v>
      </c>
      <c r="D6" s="730" t="s">
        <v>656</v>
      </c>
      <c r="E6" s="916" t="s">
        <v>138</v>
      </c>
      <c r="F6" s="740"/>
      <c r="G6" s="741"/>
      <c r="H6" s="741"/>
      <c r="I6" s="741">
        <v>30000</v>
      </c>
      <c r="J6" s="741"/>
      <c r="K6" s="741"/>
      <c r="L6" s="741"/>
      <c r="M6" s="741"/>
      <c r="N6" s="741"/>
      <c r="O6" s="741"/>
      <c r="P6" s="741">
        <f t="shared" si="0"/>
        <v>30000</v>
      </c>
    </row>
    <row r="7" spans="1:16" ht="12" customHeight="1">
      <c r="A7" s="737"/>
      <c r="B7" s="738">
        <v>4</v>
      </c>
      <c r="C7" s="739" t="s">
        <v>984</v>
      </c>
      <c r="D7" s="729" t="s">
        <v>695</v>
      </c>
      <c r="E7" s="916" t="s">
        <v>138</v>
      </c>
      <c r="F7" s="740"/>
      <c r="G7" s="741"/>
      <c r="H7" s="741"/>
      <c r="I7" s="741"/>
      <c r="J7" s="741"/>
      <c r="K7" s="741"/>
      <c r="L7" s="741"/>
      <c r="M7" s="741"/>
      <c r="N7" s="741"/>
      <c r="O7" s="741"/>
      <c r="P7" s="741">
        <f t="shared" si="0"/>
        <v>0</v>
      </c>
    </row>
    <row r="8" spans="1:16" ht="12" customHeight="1">
      <c r="A8" s="737"/>
      <c r="B8" s="738">
        <v>5</v>
      </c>
      <c r="C8" s="739" t="s">
        <v>986</v>
      </c>
      <c r="D8" s="730" t="s">
        <v>696</v>
      </c>
      <c r="E8" s="916" t="s">
        <v>138</v>
      </c>
      <c r="F8" s="740">
        <v>28724450</v>
      </c>
      <c r="G8" s="741"/>
      <c r="H8" s="741"/>
      <c r="I8" s="741"/>
      <c r="J8" s="741"/>
      <c r="K8" s="741"/>
      <c r="L8" s="741"/>
      <c r="M8" s="741"/>
      <c r="N8" s="741"/>
      <c r="O8" s="741">
        <v>921742</v>
      </c>
      <c r="P8" s="741">
        <f t="shared" si="0"/>
        <v>29646192</v>
      </c>
    </row>
    <row r="9" spans="1:16" ht="12" customHeight="1">
      <c r="A9" s="737"/>
      <c r="B9" s="738">
        <v>6</v>
      </c>
      <c r="C9" s="739" t="s">
        <v>987</v>
      </c>
      <c r="D9" s="730" t="s">
        <v>697</v>
      </c>
      <c r="E9" s="916" t="s">
        <v>138</v>
      </c>
      <c r="F9" s="740"/>
      <c r="G9" s="741"/>
      <c r="H9" s="741"/>
      <c r="I9" s="741"/>
      <c r="J9" s="741"/>
      <c r="K9" s="741">
        <v>60840</v>
      </c>
      <c r="L9" s="741"/>
      <c r="M9" s="741"/>
      <c r="N9" s="741">
        <v>8327090</v>
      </c>
      <c r="O9" s="741"/>
      <c r="P9" s="741">
        <f t="shared" si="0"/>
        <v>8387930</v>
      </c>
    </row>
    <row r="10" spans="1:16" ht="12" customHeight="1">
      <c r="A10" s="737"/>
      <c r="B10" s="738">
        <v>7</v>
      </c>
      <c r="C10" s="739" t="s">
        <v>989</v>
      </c>
      <c r="D10" s="729" t="s">
        <v>648</v>
      </c>
      <c r="E10" s="916" t="s">
        <v>138</v>
      </c>
      <c r="F10" s="740">
        <v>16213884</v>
      </c>
      <c r="G10" s="741">
        <v>7104380</v>
      </c>
      <c r="H10" s="741"/>
      <c r="I10" s="741"/>
      <c r="J10" s="741"/>
      <c r="K10" s="741"/>
      <c r="L10" s="741"/>
      <c r="M10" s="741"/>
      <c r="N10" s="741"/>
      <c r="O10" s="741"/>
      <c r="P10" s="741">
        <f t="shared" si="0"/>
        <v>23318264</v>
      </c>
    </row>
    <row r="11" spans="1:16" ht="12" customHeight="1">
      <c r="A11" s="737"/>
      <c r="B11" s="738">
        <v>8</v>
      </c>
      <c r="C11" s="739" t="s">
        <v>724</v>
      </c>
      <c r="D11" s="729" t="s">
        <v>725</v>
      </c>
      <c r="E11" s="919" t="s">
        <v>243</v>
      </c>
      <c r="F11" s="741"/>
      <c r="G11" s="741"/>
      <c r="H11" s="741"/>
      <c r="I11" s="741">
        <v>1622365</v>
      </c>
      <c r="J11" s="741"/>
      <c r="K11" s="741"/>
      <c r="L11" s="741"/>
      <c r="M11" s="741"/>
      <c r="N11" s="741"/>
      <c r="O11" s="741"/>
      <c r="P11" s="741">
        <f t="shared" si="0"/>
        <v>1622365</v>
      </c>
    </row>
    <row r="12" spans="1:16" ht="12" customHeight="1">
      <c r="A12" s="737"/>
      <c r="B12" s="738">
        <v>9</v>
      </c>
      <c r="C12" s="739" t="s">
        <v>998</v>
      </c>
      <c r="D12" s="730" t="s">
        <v>1305</v>
      </c>
      <c r="E12" s="916" t="s">
        <v>138</v>
      </c>
      <c r="F12" s="740"/>
      <c r="G12" s="741"/>
      <c r="H12" s="741"/>
      <c r="I12" s="741"/>
      <c r="J12" s="741"/>
      <c r="K12" s="741"/>
      <c r="L12" s="741"/>
      <c r="M12" s="741"/>
      <c r="N12" s="741"/>
      <c r="O12" s="741"/>
      <c r="P12" s="741">
        <f t="shared" si="0"/>
        <v>0</v>
      </c>
    </row>
    <row r="13" spans="1:16" ht="12" customHeight="1">
      <c r="A13" s="737"/>
      <c r="B13" s="738">
        <v>10</v>
      </c>
      <c r="C13" s="744" t="s">
        <v>994</v>
      </c>
      <c r="D13" s="731" t="s">
        <v>657</v>
      </c>
      <c r="E13" s="917" t="s">
        <v>138</v>
      </c>
      <c r="F13" s="740"/>
      <c r="G13" s="741"/>
      <c r="H13" s="741"/>
      <c r="I13" s="741"/>
      <c r="J13" s="741"/>
      <c r="K13" s="741"/>
      <c r="L13" s="741"/>
      <c r="M13" s="741"/>
      <c r="N13" s="741"/>
      <c r="O13" s="741"/>
      <c r="P13" s="741">
        <f t="shared" si="0"/>
        <v>0</v>
      </c>
    </row>
    <row r="14" spans="1:16" ht="12" customHeight="1" hidden="1">
      <c r="A14" s="737"/>
      <c r="B14" s="738">
        <v>11</v>
      </c>
      <c r="C14" s="745" t="s">
        <v>996</v>
      </c>
      <c r="D14" s="713" t="s">
        <v>1011</v>
      </c>
      <c r="E14" s="918" t="s">
        <v>138</v>
      </c>
      <c r="F14" s="740"/>
      <c r="G14" s="741"/>
      <c r="H14" s="741"/>
      <c r="I14" s="741"/>
      <c r="J14" s="741"/>
      <c r="K14" s="741"/>
      <c r="L14" s="741"/>
      <c r="M14" s="741"/>
      <c r="N14" s="741"/>
      <c r="O14" s="741"/>
      <c r="P14" s="741">
        <f t="shared" si="0"/>
        <v>0</v>
      </c>
    </row>
    <row r="15" spans="1:16" ht="12" customHeight="1" hidden="1">
      <c r="A15" s="737"/>
      <c r="B15" s="737">
        <v>12</v>
      </c>
      <c r="C15" s="744" t="s">
        <v>997</v>
      </c>
      <c r="D15" s="730" t="s">
        <v>699</v>
      </c>
      <c r="E15" s="919" t="s">
        <v>138</v>
      </c>
      <c r="F15" s="741"/>
      <c r="G15" s="741"/>
      <c r="H15" s="741"/>
      <c r="I15" s="741"/>
      <c r="J15" s="741"/>
      <c r="K15" s="741"/>
      <c r="L15" s="741"/>
      <c r="M15" s="741"/>
      <c r="N15" s="741"/>
      <c r="O15" s="741"/>
      <c r="P15" s="741">
        <f t="shared" si="0"/>
        <v>0</v>
      </c>
    </row>
    <row r="16" spans="1:16" ht="12" customHeight="1" hidden="1">
      <c r="A16" s="737"/>
      <c r="B16" s="738">
        <v>13</v>
      </c>
      <c r="C16" s="744" t="s">
        <v>999</v>
      </c>
      <c r="D16" s="736" t="s">
        <v>700</v>
      </c>
      <c r="E16" s="920" t="s">
        <v>138</v>
      </c>
      <c r="F16" s="740"/>
      <c r="G16" s="741"/>
      <c r="H16" s="741"/>
      <c r="I16" s="741"/>
      <c r="J16" s="741"/>
      <c r="K16" s="741"/>
      <c r="L16" s="741"/>
      <c r="M16" s="741"/>
      <c r="N16" s="741"/>
      <c r="O16" s="741"/>
      <c r="P16" s="741">
        <f t="shared" si="0"/>
        <v>0</v>
      </c>
    </row>
    <row r="17" spans="1:16" ht="12" customHeight="1">
      <c r="A17" s="737"/>
      <c r="B17" s="737">
        <v>11</v>
      </c>
      <c r="C17" s="746" t="s">
        <v>1012</v>
      </c>
      <c r="D17" s="747" t="s">
        <v>1013</v>
      </c>
      <c r="E17" s="742" t="s">
        <v>138</v>
      </c>
      <c r="F17" s="741"/>
      <c r="G17" s="741"/>
      <c r="H17" s="741">
        <v>798000</v>
      </c>
      <c r="I17" s="741"/>
      <c r="J17" s="741"/>
      <c r="K17" s="741"/>
      <c r="L17" s="741"/>
      <c r="M17" s="741"/>
      <c r="N17" s="741"/>
      <c r="O17" s="741"/>
      <c r="P17" s="741">
        <f t="shared" si="0"/>
        <v>798000</v>
      </c>
    </row>
    <row r="18" spans="1:16" ht="12" customHeight="1" hidden="1">
      <c r="A18" s="737"/>
      <c r="B18" s="737">
        <v>15</v>
      </c>
      <c r="C18" s="746" t="s">
        <v>1000</v>
      </c>
      <c r="D18" s="713" t="s">
        <v>701</v>
      </c>
      <c r="E18" s="919" t="s">
        <v>243</v>
      </c>
      <c r="F18" s="741"/>
      <c r="G18" s="741"/>
      <c r="H18" s="741"/>
      <c r="I18" s="741"/>
      <c r="J18" s="741"/>
      <c r="K18" s="741"/>
      <c r="L18" s="741"/>
      <c r="M18" s="741"/>
      <c r="N18" s="741"/>
      <c r="O18" s="741"/>
      <c r="P18" s="741">
        <f t="shared" si="0"/>
        <v>0</v>
      </c>
    </row>
    <row r="19" spans="1:16" ht="12" customHeight="1">
      <c r="A19" s="737"/>
      <c r="B19" s="737">
        <v>12</v>
      </c>
      <c r="C19" s="746" t="s">
        <v>1006</v>
      </c>
      <c r="D19" s="723" t="s">
        <v>1014</v>
      </c>
      <c r="E19" s="918" t="s">
        <v>138</v>
      </c>
      <c r="F19" s="741">
        <v>500000</v>
      </c>
      <c r="G19" s="741"/>
      <c r="H19" s="741"/>
      <c r="I19" s="741"/>
      <c r="J19" s="741"/>
      <c r="K19" s="741"/>
      <c r="L19" s="741"/>
      <c r="M19" s="741"/>
      <c r="N19" s="741"/>
      <c r="O19" s="741"/>
      <c r="P19" s="741">
        <f t="shared" si="0"/>
        <v>500000</v>
      </c>
    </row>
    <row r="20" spans="1:16" ht="12" customHeight="1">
      <c r="A20" s="737"/>
      <c r="B20" s="737">
        <v>13</v>
      </c>
      <c r="C20" s="746" t="s">
        <v>706</v>
      </c>
      <c r="D20" s="940" t="s">
        <v>707</v>
      </c>
      <c r="E20" s="742" t="s">
        <v>138</v>
      </c>
      <c r="F20" s="741"/>
      <c r="G20" s="741"/>
      <c r="H20" s="741"/>
      <c r="I20" s="741"/>
      <c r="J20" s="741"/>
      <c r="K20" s="741">
        <v>120000</v>
      </c>
      <c r="L20" s="741"/>
      <c r="M20" s="741"/>
      <c r="N20" s="741"/>
      <c r="O20" s="741"/>
      <c r="P20" s="741">
        <f t="shared" si="0"/>
        <v>120000</v>
      </c>
    </row>
    <row r="21" spans="1:16" ht="12" customHeight="1">
      <c r="A21" s="692"/>
      <c r="B21" s="692">
        <v>14</v>
      </c>
      <c r="C21" s="734" t="s">
        <v>726</v>
      </c>
      <c r="D21" s="870" t="s">
        <v>1290</v>
      </c>
      <c r="E21" s="921" t="s">
        <v>138</v>
      </c>
      <c r="F21" s="741"/>
      <c r="G21" s="741"/>
      <c r="H21" s="741"/>
      <c r="I21" s="741">
        <v>350000</v>
      </c>
      <c r="J21" s="741"/>
      <c r="K21" s="741"/>
      <c r="L21" s="741"/>
      <c r="M21" s="741"/>
      <c r="N21" s="741"/>
      <c r="O21" s="741"/>
      <c r="P21" s="741">
        <f t="shared" si="0"/>
        <v>350000</v>
      </c>
    </row>
    <row r="22" spans="1:16" ht="12" customHeight="1">
      <c r="A22" s="692"/>
      <c r="B22" s="692">
        <v>15</v>
      </c>
      <c r="C22" s="734" t="s">
        <v>1306</v>
      </c>
      <c r="D22" s="870" t="s">
        <v>1367</v>
      </c>
      <c r="E22" s="921" t="s">
        <v>138</v>
      </c>
      <c r="F22" s="741"/>
      <c r="G22" s="741"/>
      <c r="H22" s="741"/>
      <c r="I22" s="741"/>
      <c r="J22" s="741">
        <v>32602747</v>
      </c>
      <c r="K22" s="741"/>
      <c r="L22" s="741"/>
      <c r="M22" s="741"/>
      <c r="N22" s="741"/>
      <c r="O22" s="741"/>
      <c r="P22" s="741">
        <f>SUM(F22:O22)</f>
        <v>32602747</v>
      </c>
    </row>
    <row r="23" spans="1:16" ht="30" customHeight="1">
      <c r="A23" s="705"/>
      <c r="B23" s="749"/>
      <c r="C23" s="750"/>
      <c r="D23" s="751" t="s">
        <v>723</v>
      </c>
      <c r="E23" s="927"/>
      <c r="F23" s="752">
        <f aca="true" t="shared" si="1" ref="F23:O23">SUM(F4:F21)</f>
        <v>45438334</v>
      </c>
      <c r="G23" s="752">
        <f t="shared" si="1"/>
        <v>7104380</v>
      </c>
      <c r="H23" s="752">
        <f t="shared" si="1"/>
        <v>798000</v>
      </c>
      <c r="I23" s="752">
        <f>SUM(I4:I21)</f>
        <v>4829853</v>
      </c>
      <c r="J23" s="752">
        <f t="shared" si="1"/>
        <v>0</v>
      </c>
      <c r="K23" s="752">
        <f t="shared" si="1"/>
        <v>180840</v>
      </c>
      <c r="L23" s="752">
        <f t="shared" si="1"/>
        <v>0</v>
      </c>
      <c r="M23" s="752">
        <f t="shared" si="1"/>
        <v>0</v>
      </c>
      <c r="N23" s="752">
        <f t="shared" si="1"/>
        <v>8327090</v>
      </c>
      <c r="O23" s="752">
        <f t="shared" si="1"/>
        <v>921742</v>
      </c>
      <c r="P23" s="752">
        <f>SUM(P4:P22)</f>
        <v>100202986</v>
      </c>
    </row>
    <row r="24" spans="1:16" ht="16.5" customHeight="1" hidden="1">
      <c r="A24" s="693">
        <v>2</v>
      </c>
      <c r="B24" s="737"/>
      <c r="C24" s="753"/>
      <c r="D24" s="754"/>
      <c r="E24" s="922"/>
      <c r="F24" s="755">
        <v>0</v>
      </c>
      <c r="G24" s="755">
        <v>0</v>
      </c>
      <c r="H24" s="755">
        <f>SUM('[1]5.a '!G145)</f>
        <v>0</v>
      </c>
      <c r="I24" s="755">
        <v>0</v>
      </c>
      <c r="J24" s="755">
        <v>0</v>
      </c>
      <c r="K24" s="755">
        <v>0</v>
      </c>
      <c r="L24" s="755">
        <v>0</v>
      </c>
      <c r="M24" s="755">
        <f>SUM('[1]5.a '!L145)</f>
        <v>0</v>
      </c>
      <c r="N24" s="755">
        <v>0</v>
      </c>
      <c r="O24" s="755">
        <v>0</v>
      </c>
      <c r="P24" s="755">
        <f t="shared" si="0"/>
        <v>0</v>
      </c>
    </row>
    <row r="25" spans="1:16" ht="16.5" customHeight="1" hidden="1">
      <c r="A25" s="705"/>
      <c r="B25" s="749"/>
      <c r="C25" s="750"/>
      <c r="D25" s="756" t="s">
        <v>651</v>
      </c>
      <c r="E25" s="928"/>
      <c r="F25" s="752">
        <f aca="true" t="shared" si="2" ref="F25:P25">SUM(F23:F24)</f>
        <v>45438334</v>
      </c>
      <c r="G25" s="752">
        <f t="shared" si="2"/>
        <v>7104380</v>
      </c>
      <c r="H25" s="752">
        <f t="shared" si="2"/>
        <v>798000</v>
      </c>
      <c r="I25" s="752">
        <f t="shared" si="2"/>
        <v>4829853</v>
      </c>
      <c r="J25" s="752">
        <f t="shared" si="2"/>
        <v>0</v>
      </c>
      <c r="K25" s="752">
        <f t="shared" si="2"/>
        <v>180840</v>
      </c>
      <c r="L25" s="752">
        <f t="shared" si="2"/>
        <v>0</v>
      </c>
      <c r="M25" s="752">
        <f t="shared" si="2"/>
        <v>0</v>
      </c>
      <c r="N25" s="752">
        <f t="shared" si="2"/>
        <v>8327090</v>
      </c>
      <c r="O25" s="752">
        <f t="shared" si="2"/>
        <v>921742</v>
      </c>
      <c r="P25" s="752">
        <f t="shared" si="2"/>
        <v>100202986</v>
      </c>
    </row>
    <row r="26" spans="4:15" ht="16.5" customHeight="1">
      <c r="D26" s="349"/>
      <c r="E26" s="923"/>
      <c r="F26" s="350"/>
      <c r="G26" s="350"/>
      <c r="H26" s="350"/>
      <c r="I26" s="350"/>
      <c r="J26" s="350"/>
      <c r="K26" s="350"/>
      <c r="L26" s="350"/>
      <c r="M26" s="350"/>
      <c r="N26" s="350"/>
      <c r="O26" s="350"/>
    </row>
    <row r="27" spans="3:14" ht="13.5" customHeight="1">
      <c r="C27" s="929" t="s">
        <v>245</v>
      </c>
      <c r="D27" s="930"/>
      <c r="E27" s="923"/>
      <c r="F27" s="350"/>
      <c r="G27" s="350"/>
      <c r="H27" s="350"/>
      <c r="I27" s="350"/>
      <c r="J27" s="350"/>
      <c r="K27" s="350"/>
      <c r="L27" s="350"/>
      <c r="M27" s="350"/>
      <c r="N27" s="350"/>
    </row>
    <row r="28" spans="3:14" ht="13.5" customHeight="1">
      <c r="C28" s="929" t="s">
        <v>244</v>
      </c>
      <c r="D28" s="931"/>
      <c r="F28" s="350"/>
      <c r="G28" s="350"/>
      <c r="H28" s="350"/>
      <c r="I28" s="350"/>
      <c r="J28" s="350"/>
      <c r="K28" s="350"/>
      <c r="L28" s="350"/>
      <c r="M28" s="350"/>
      <c r="N28" s="350"/>
    </row>
    <row r="29" spans="6:14" ht="13.5" customHeight="1">
      <c r="F29" s="350"/>
      <c r="G29" s="350"/>
      <c r="H29" s="350"/>
      <c r="I29" s="350"/>
      <c r="J29" s="350"/>
      <c r="K29" s="350"/>
      <c r="L29" s="350"/>
      <c r="M29" s="350"/>
      <c r="N29" s="350"/>
    </row>
    <row r="30" spans="6:14" ht="13.5" customHeight="1">
      <c r="F30" s="350"/>
      <c r="G30" s="350"/>
      <c r="H30" s="350"/>
      <c r="I30" s="350"/>
      <c r="J30" s="350"/>
      <c r="K30" s="350"/>
      <c r="L30" s="350"/>
      <c r="M30" s="350"/>
      <c r="N30" s="350"/>
    </row>
    <row r="31" spans="6:14" ht="13.5" customHeight="1">
      <c r="F31" s="350"/>
      <c r="G31" s="350"/>
      <c r="H31" s="350"/>
      <c r="I31" s="350"/>
      <c r="J31" s="350"/>
      <c r="K31" s="350"/>
      <c r="L31" s="350"/>
      <c r="M31" s="350"/>
      <c r="N31" s="350"/>
    </row>
    <row r="32" spans="6:14" ht="13.5" customHeight="1">
      <c r="F32" s="350"/>
      <c r="G32" s="350"/>
      <c r="H32" s="350"/>
      <c r="I32" s="350"/>
      <c r="J32" s="350"/>
      <c r="K32" s="350"/>
      <c r="L32" s="350"/>
      <c r="M32" s="350"/>
      <c r="N32" s="350"/>
    </row>
    <row r="33" spans="6:14" ht="13.5" customHeight="1">
      <c r="F33" s="350"/>
      <c r="G33" s="350"/>
      <c r="H33" s="350"/>
      <c r="I33" s="350"/>
      <c r="J33" s="350"/>
      <c r="K33" s="350"/>
      <c r="L33" s="350"/>
      <c r="M33" s="350"/>
      <c r="N33" s="350"/>
    </row>
    <row r="34" spans="6:14" ht="13.5" customHeight="1">
      <c r="F34" s="350"/>
      <c r="G34" s="350"/>
      <c r="H34" s="350"/>
      <c r="I34" s="350"/>
      <c r="J34" s="350"/>
      <c r="K34" s="350"/>
      <c r="L34" s="350"/>
      <c r="M34" s="350"/>
      <c r="N34" s="350"/>
    </row>
    <row r="35" spans="6:14" ht="13.5" customHeight="1">
      <c r="F35" s="350"/>
      <c r="G35" s="350"/>
      <c r="H35" s="350"/>
      <c r="I35" s="350"/>
      <c r="J35" s="350"/>
      <c r="K35" s="350"/>
      <c r="L35" s="350"/>
      <c r="M35" s="350"/>
      <c r="N35" s="350"/>
    </row>
    <row r="36" ht="13.5" customHeight="1"/>
    <row r="37" ht="13.5" customHeight="1"/>
    <row r="38" ht="13.5" customHeight="1"/>
    <row r="40" spans="4:8" ht="12.75">
      <c r="D40" s="904"/>
      <c r="E40" s="904"/>
      <c r="F40" s="686"/>
      <c r="G40" s="905"/>
      <c r="H40" s="905"/>
    </row>
    <row r="41" spans="4:8" ht="12.75">
      <c r="D41" s="904"/>
      <c r="E41" s="904"/>
      <c r="F41" s="688"/>
      <c r="G41" s="905"/>
      <c r="H41" s="905"/>
    </row>
    <row r="42" spans="4:8" ht="12.75">
      <c r="D42" s="904"/>
      <c r="E42" s="904"/>
      <c r="F42" s="688"/>
      <c r="G42" s="905"/>
      <c r="H42" s="905"/>
    </row>
    <row r="43" spans="4:8" ht="12.75">
      <c r="D43" s="904"/>
      <c r="E43" s="904"/>
      <c r="F43" s="686"/>
      <c r="G43" s="905"/>
      <c r="H43" s="905"/>
    </row>
    <row r="44" spans="4:8" ht="12.75">
      <c r="D44" s="904"/>
      <c r="E44" s="904"/>
      <c r="F44" s="688"/>
      <c r="G44" s="905"/>
      <c r="H44" s="905"/>
    </row>
    <row r="45" spans="4:8" ht="12.75">
      <c r="D45" s="904"/>
      <c r="E45" s="904"/>
      <c r="F45" s="688"/>
      <c r="G45" s="905"/>
      <c r="H45" s="905"/>
    </row>
    <row r="46" spans="4:8" ht="12.75">
      <c r="D46" s="904"/>
      <c r="E46" s="904"/>
      <c r="F46" s="686"/>
      <c r="G46" s="905"/>
      <c r="H46" s="905"/>
    </row>
    <row r="47" spans="4:8" ht="12.75">
      <c r="D47" s="904"/>
      <c r="E47" s="904"/>
      <c r="F47" s="686"/>
      <c r="G47" s="905"/>
      <c r="H47" s="905"/>
    </row>
    <row r="48" spans="4:8" ht="12.75">
      <c r="D48" s="904"/>
      <c r="E48" s="904"/>
      <c r="F48" s="688"/>
      <c r="G48" s="905"/>
      <c r="H48" s="905"/>
    </row>
    <row r="49" spans="4:8" ht="12.75">
      <c r="D49" s="724"/>
      <c r="E49" s="724"/>
      <c r="F49" s="725"/>
      <c r="G49" s="905"/>
      <c r="H49" s="905"/>
    </row>
    <row r="50" spans="4:8" ht="12.75">
      <c r="D50" s="724"/>
      <c r="E50" s="724"/>
      <c r="F50" s="688"/>
      <c r="G50" s="905"/>
      <c r="H50" s="905"/>
    </row>
    <row r="51" spans="4:8" ht="12.75">
      <c r="D51" s="724"/>
      <c r="E51" s="724"/>
      <c r="F51" s="687"/>
      <c r="G51" s="905"/>
      <c r="H51" s="905"/>
    </row>
    <row r="52" spans="4:8" ht="12.75">
      <c r="D52" s="724"/>
      <c r="E52" s="724"/>
      <c r="F52" s="686"/>
      <c r="G52" s="905"/>
      <c r="H52" s="905"/>
    </row>
    <row r="53" spans="4:8" ht="12.75">
      <c r="D53" s="724"/>
      <c r="E53" s="724"/>
      <c r="F53" s="687"/>
      <c r="G53" s="905"/>
      <c r="H53" s="905"/>
    </row>
    <row r="54" spans="4:8" ht="12.75">
      <c r="D54" s="724"/>
      <c r="E54" s="724"/>
      <c r="F54" s="686"/>
      <c r="G54" s="905"/>
      <c r="H54" s="905"/>
    </row>
    <row r="55" spans="4:8" ht="12.75">
      <c r="D55" s="906"/>
      <c r="E55" s="906"/>
      <c r="F55" s="907"/>
      <c r="G55" s="905"/>
      <c r="H55" s="905"/>
    </row>
    <row r="56" spans="4:8" ht="12.75">
      <c r="D56" s="906"/>
      <c r="E56" s="906"/>
      <c r="F56" s="907"/>
      <c r="G56" s="905"/>
      <c r="H56" s="905"/>
    </row>
    <row r="57" spans="4:8" ht="12.75">
      <c r="D57" s="906"/>
      <c r="E57" s="906"/>
      <c r="F57" s="907"/>
      <c r="G57" s="905"/>
      <c r="H57" s="905"/>
    </row>
    <row r="58" spans="4:8" ht="12.75">
      <c r="D58" s="905"/>
      <c r="E58" s="925"/>
      <c r="F58" s="905"/>
      <c r="G58" s="905"/>
      <c r="H58" s="905"/>
    </row>
  </sheetData>
  <sheetProtection/>
  <mergeCells count="6">
    <mergeCell ref="P1:P2"/>
    <mergeCell ref="M1:O1"/>
    <mergeCell ref="A1:A2"/>
    <mergeCell ref="B1:B2"/>
    <mergeCell ref="D1:D2"/>
    <mergeCell ref="F1:L1"/>
  </mergeCells>
  <printOptions horizontalCentered="1"/>
  <pageMargins left="0.1968503937007874" right="0.1968503937007874" top="1.6141732283464567" bottom="0.984251968503937" header="0.8661417322834646" footer="0.5118110236220472"/>
  <pageSetup horizontalDpi="600" verticalDpi="600" orientation="landscape" paperSize="9" scale="90" r:id="rId1"/>
  <headerFooter alignWithMargins="0">
    <oddHeader>&amp;C&amp;"Times New Roman,Félkövér dőlt"ZAJK KÖZSÉG  ÖNKORMÁNYZATÁNAK 
2019.  ÉVI  BEVÉTELI ELŐIRÁNYZATAI SZAKÁGAZATI BONTÁSBAN&amp;R&amp;"Times New Roman,Félkövér dőlt"3. melléklet
Adatok: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Q50"/>
  <sheetViews>
    <sheetView zoomScale="110" zoomScaleNormal="110" workbookViewId="0" topLeftCell="A7">
      <selection activeCell="I34" sqref="I34"/>
    </sheetView>
  </sheetViews>
  <sheetFormatPr defaultColWidth="8.00390625" defaultRowHeight="12.75"/>
  <cols>
    <col min="1" max="1" width="3.28125" style="694" customWidth="1"/>
    <col min="2" max="2" width="3.140625" style="694" customWidth="1"/>
    <col min="3" max="3" width="6.00390625" style="707" customWidth="1"/>
    <col min="4" max="4" width="29.7109375" style="694" customWidth="1"/>
    <col min="5" max="5" width="2.28125" style="694" customWidth="1"/>
    <col min="6" max="6" width="9.00390625" style="694" customWidth="1"/>
    <col min="7" max="7" width="8.8515625" style="694" customWidth="1"/>
    <col min="8" max="8" width="8.421875" style="694" customWidth="1"/>
    <col min="9" max="9" width="8.28125" style="694" customWidth="1"/>
    <col min="10" max="10" width="6.7109375" style="694" customWidth="1"/>
    <col min="11" max="11" width="8.7109375" style="694" customWidth="1"/>
    <col min="12" max="12" width="8.421875" style="694" customWidth="1"/>
    <col min="13" max="13" width="9.57421875" style="694" customWidth="1"/>
    <col min="14" max="14" width="8.140625" style="694" customWidth="1"/>
    <col min="15" max="15" width="9.7109375" style="694" customWidth="1"/>
    <col min="16" max="16" width="9.28125" style="694" customWidth="1"/>
    <col min="17" max="17" width="9.7109375" style="702" customWidth="1"/>
    <col min="18" max="16384" width="8.00390625" style="694" customWidth="1"/>
  </cols>
  <sheetData>
    <row r="1" spans="1:17" ht="12.75" customHeight="1">
      <c r="A1" s="1789" t="s">
        <v>652</v>
      </c>
      <c r="B1" s="1789" t="s">
        <v>653</v>
      </c>
      <c r="C1" s="726"/>
      <c r="D1" s="1789" t="s">
        <v>141</v>
      </c>
      <c r="E1" s="903"/>
      <c r="F1" s="1787" t="s">
        <v>976</v>
      </c>
      <c r="G1" s="1787"/>
      <c r="H1" s="1787"/>
      <c r="I1" s="1787"/>
      <c r="J1" s="1787"/>
      <c r="K1" s="1787"/>
      <c r="L1" s="1787"/>
      <c r="M1" s="1787"/>
      <c r="N1" s="1787"/>
      <c r="O1" s="1787" t="s">
        <v>1040</v>
      </c>
      <c r="P1" s="1787"/>
      <c r="Q1" s="1788" t="s">
        <v>1060</v>
      </c>
    </row>
    <row r="2" spans="1:17" s="695" customFormat="1" ht="54" customHeight="1">
      <c r="A2" s="1789"/>
      <c r="B2" s="1789"/>
      <c r="C2" s="726"/>
      <c r="D2" s="1789"/>
      <c r="E2" s="903"/>
      <c r="F2" s="807" t="s">
        <v>169</v>
      </c>
      <c r="G2" s="807" t="s">
        <v>977</v>
      </c>
      <c r="H2" s="807" t="s">
        <v>1073</v>
      </c>
      <c r="I2" s="807" t="s">
        <v>19</v>
      </c>
      <c r="J2" s="807" t="s">
        <v>729</v>
      </c>
      <c r="K2" s="807" t="s">
        <v>22</v>
      </c>
      <c r="L2" s="807" t="s">
        <v>1086</v>
      </c>
      <c r="M2" s="807" t="s">
        <v>1085</v>
      </c>
      <c r="N2" s="807" t="s">
        <v>978</v>
      </c>
      <c r="O2" s="807" t="s">
        <v>979</v>
      </c>
      <c r="P2" s="807" t="s">
        <v>1040</v>
      </c>
      <c r="Q2" s="1788"/>
    </row>
    <row r="3" spans="1:17" s="695" customFormat="1" ht="12" customHeight="1">
      <c r="A3" s="696">
        <v>1</v>
      </c>
      <c r="B3" s="696"/>
      <c r="C3" s="711"/>
      <c r="D3" s="712"/>
      <c r="E3" s="712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</row>
    <row r="4" spans="1:17" s="695" customFormat="1" ht="12" customHeight="1">
      <c r="A4" s="696"/>
      <c r="B4" s="708">
        <v>1</v>
      </c>
      <c r="C4" s="714" t="s">
        <v>981</v>
      </c>
      <c r="D4" s="933" t="s">
        <v>694</v>
      </c>
      <c r="E4" s="729" t="s">
        <v>138</v>
      </c>
      <c r="F4" s="710">
        <v>5653305</v>
      </c>
      <c r="G4" s="696">
        <v>992000</v>
      </c>
      <c r="H4" s="696">
        <v>4734707</v>
      </c>
      <c r="I4" s="696"/>
      <c r="J4" s="696"/>
      <c r="K4" s="696"/>
      <c r="L4" s="696">
        <v>250000</v>
      </c>
      <c r="M4" s="696"/>
      <c r="N4" s="696">
        <v>1704369</v>
      </c>
      <c r="O4" s="696"/>
      <c r="P4" s="696"/>
      <c r="Q4" s="704">
        <f aca="true" t="shared" si="0" ref="Q4:Q33">SUM(F4:P4)</f>
        <v>13334381</v>
      </c>
    </row>
    <row r="5" spans="1:17" s="698" customFormat="1" ht="12" customHeight="1">
      <c r="A5" s="703"/>
      <c r="B5" s="709">
        <v>2</v>
      </c>
      <c r="C5" s="715" t="s">
        <v>982</v>
      </c>
      <c r="D5" s="934" t="s">
        <v>655</v>
      </c>
      <c r="E5" s="736" t="s">
        <v>138</v>
      </c>
      <c r="F5" s="716"/>
      <c r="G5" s="703"/>
      <c r="H5" s="703">
        <v>127000</v>
      </c>
      <c r="I5" s="703"/>
      <c r="J5" s="703"/>
      <c r="K5" s="703"/>
      <c r="L5" s="703"/>
      <c r="M5" s="703"/>
      <c r="N5" s="703"/>
      <c r="O5" s="703"/>
      <c r="P5" s="703"/>
      <c r="Q5" s="704">
        <f t="shared" si="0"/>
        <v>127000</v>
      </c>
    </row>
    <row r="6" spans="1:17" s="698" customFormat="1" ht="11.25" customHeight="1" hidden="1">
      <c r="A6" s="703"/>
      <c r="B6" s="709">
        <v>3</v>
      </c>
      <c r="C6" s="715" t="s">
        <v>983</v>
      </c>
      <c r="D6" s="935" t="s">
        <v>985</v>
      </c>
      <c r="E6" s="730" t="s">
        <v>138</v>
      </c>
      <c r="F6" s="716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4">
        <f t="shared" si="0"/>
        <v>0</v>
      </c>
    </row>
    <row r="7" spans="1:17" s="698" customFormat="1" ht="11.25" customHeight="1">
      <c r="A7" s="703"/>
      <c r="B7" s="709">
        <v>3</v>
      </c>
      <c r="C7" s="715" t="s">
        <v>983</v>
      </c>
      <c r="D7" s="935" t="s">
        <v>656</v>
      </c>
      <c r="E7" s="730" t="s">
        <v>138</v>
      </c>
      <c r="F7" s="716"/>
      <c r="G7" s="703"/>
      <c r="H7" s="703">
        <v>521000</v>
      </c>
      <c r="I7" s="703"/>
      <c r="J7" s="703"/>
      <c r="K7" s="703"/>
      <c r="L7" s="703">
        <v>1328999</v>
      </c>
      <c r="M7" s="703"/>
      <c r="N7" s="703"/>
      <c r="O7" s="703"/>
      <c r="P7" s="703"/>
      <c r="Q7" s="704">
        <f t="shared" si="0"/>
        <v>1849999</v>
      </c>
    </row>
    <row r="8" spans="1:17" s="698" customFormat="1" ht="11.25" customHeight="1">
      <c r="A8" s="703"/>
      <c r="B8" s="709">
        <v>4</v>
      </c>
      <c r="C8" s="715" t="s">
        <v>986</v>
      </c>
      <c r="D8" s="935" t="s">
        <v>988</v>
      </c>
      <c r="E8" s="730" t="s">
        <v>138</v>
      </c>
      <c r="F8" s="716"/>
      <c r="G8" s="703"/>
      <c r="H8" s="703"/>
      <c r="I8" s="703"/>
      <c r="J8" s="703"/>
      <c r="K8" s="703"/>
      <c r="L8" s="703"/>
      <c r="M8" s="703"/>
      <c r="N8" s="703"/>
      <c r="O8" s="703"/>
      <c r="P8" s="703">
        <v>1945013</v>
      </c>
      <c r="Q8" s="704">
        <f t="shared" si="0"/>
        <v>1945013</v>
      </c>
    </row>
    <row r="9" spans="1:17" s="698" customFormat="1" ht="11.25" customHeight="1">
      <c r="A9" s="703"/>
      <c r="B9" s="709">
        <v>5</v>
      </c>
      <c r="C9" s="715" t="s">
        <v>987</v>
      </c>
      <c r="D9" s="935" t="s">
        <v>697</v>
      </c>
      <c r="E9" s="730" t="s">
        <v>138</v>
      </c>
      <c r="F9" s="716"/>
      <c r="G9" s="703"/>
      <c r="H9" s="703"/>
      <c r="I9" s="703"/>
      <c r="J9" s="703"/>
      <c r="K9" s="703">
        <v>58500</v>
      </c>
      <c r="L9" s="703"/>
      <c r="M9" s="703"/>
      <c r="N9" s="703"/>
      <c r="O9" s="703"/>
      <c r="P9" s="703"/>
      <c r="Q9" s="704">
        <f t="shared" si="0"/>
        <v>58500</v>
      </c>
    </row>
    <row r="10" spans="1:17" s="698" customFormat="1" ht="11.25" customHeight="1">
      <c r="A10" s="703"/>
      <c r="B10" s="709">
        <v>6</v>
      </c>
      <c r="C10" s="715" t="s">
        <v>989</v>
      </c>
      <c r="D10" s="936" t="s">
        <v>648</v>
      </c>
      <c r="E10" s="729" t="s">
        <v>138</v>
      </c>
      <c r="F10" s="716">
        <v>18336668</v>
      </c>
      <c r="G10" s="703">
        <v>1785057</v>
      </c>
      <c r="H10" s="703">
        <v>2119244</v>
      </c>
      <c r="I10" s="703"/>
      <c r="J10" s="703"/>
      <c r="K10" s="703"/>
      <c r="L10" s="703">
        <v>4518494</v>
      </c>
      <c r="M10" s="703"/>
      <c r="N10" s="703"/>
      <c r="O10" s="703"/>
      <c r="P10" s="703"/>
      <c r="Q10" s="704">
        <f t="shared" si="0"/>
        <v>26759463</v>
      </c>
    </row>
    <row r="11" spans="1:17" s="698" customFormat="1" ht="11.25" customHeight="1">
      <c r="A11" s="703"/>
      <c r="B11" s="709">
        <v>7</v>
      </c>
      <c r="C11" s="721" t="s">
        <v>724</v>
      </c>
      <c r="D11" s="935" t="s">
        <v>725</v>
      </c>
      <c r="E11" s="730" t="s">
        <v>243</v>
      </c>
      <c r="F11" s="716"/>
      <c r="G11" s="703"/>
      <c r="H11" s="703">
        <v>635000</v>
      </c>
      <c r="I11" s="703"/>
      <c r="J11" s="703"/>
      <c r="K11" s="703"/>
      <c r="L11" s="703"/>
      <c r="M11" s="703"/>
      <c r="N11" s="703"/>
      <c r="O11" s="703"/>
      <c r="P11" s="703"/>
      <c r="Q11" s="704">
        <f t="shared" si="0"/>
        <v>635000</v>
      </c>
    </row>
    <row r="12" spans="1:17" s="698" customFormat="1" ht="11.25" customHeight="1">
      <c r="A12" s="703"/>
      <c r="B12" s="709">
        <v>8</v>
      </c>
      <c r="C12" s="715" t="s">
        <v>990</v>
      </c>
      <c r="D12" s="937" t="s">
        <v>698</v>
      </c>
      <c r="E12" s="730" t="s">
        <v>138</v>
      </c>
      <c r="F12" s="716"/>
      <c r="G12" s="703"/>
      <c r="H12" s="703"/>
      <c r="I12" s="703"/>
      <c r="J12" s="703"/>
      <c r="K12" s="703"/>
      <c r="L12" s="703"/>
      <c r="M12" s="703"/>
      <c r="N12" s="703"/>
      <c r="O12" s="703"/>
      <c r="P12" s="703"/>
      <c r="Q12" s="704">
        <f t="shared" si="0"/>
        <v>0</v>
      </c>
    </row>
    <row r="13" spans="1:17" s="698" customFormat="1" ht="11.25" customHeight="1">
      <c r="A13" s="703"/>
      <c r="B13" s="709">
        <v>9</v>
      </c>
      <c r="C13" s="715" t="s">
        <v>1293</v>
      </c>
      <c r="D13" s="936" t="s">
        <v>1009</v>
      </c>
      <c r="E13" s="729" t="s">
        <v>138</v>
      </c>
      <c r="F13" s="716"/>
      <c r="G13" s="703"/>
      <c r="H13" s="703">
        <v>254000</v>
      </c>
      <c r="I13" s="703"/>
      <c r="J13" s="703"/>
      <c r="K13" s="703"/>
      <c r="L13" s="703"/>
      <c r="M13" s="703"/>
      <c r="N13" s="703"/>
      <c r="O13" s="703"/>
      <c r="P13" s="703"/>
      <c r="Q13" s="704">
        <f t="shared" si="0"/>
        <v>254000</v>
      </c>
    </row>
    <row r="14" spans="1:17" s="698" customFormat="1" ht="11.25" customHeight="1">
      <c r="A14" s="703"/>
      <c r="B14" s="709">
        <v>10</v>
      </c>
      <c r="C14" s="715" t="s">
        <v>1306</v>
      </c>
      <c r="D14" s="936" t="s">
        <v>1307</v>
      </c>
      <c r="E14" s="729"/>
      <c r="F14" s="716"/>
      <c r="G14" s="703"/>
      <c r="H14" s="703">
        <v>1200000</v>
      </c>
      <c r="I14" s="703"/>
      <c r="J14" s="703"/>
      <c r="K14" s="703"/>
      <c r="L14" s="703"/>
      <c r="M14" s="703">
        <v>31402747</v>
      </c>
      <c r="N14" s="703"/>
      <c r="O14" s="703"/>
      <c r="P14" s="703"/>
      <c r="Q14" s="704">
        <f t="shared" si="0"/>
        <v>32602747</v>
      </c>
    </row>
    <row r="15" spans="1:17" s="698" customFormat="1" ht="11.25" customHeight="1">
      <c r="A15" s="703"/>
      <c r="B15" s="709">
        <v>11</v>
      </c>
      <c r="C15" s="715" t="s">
        <v>993</v>
      </c>
      <c r="D15" s="936" t="s">
        <v>649</v>
      </c>
      <c r="E15" s="729" t="s">
        <v>138</v>
      </c>
      <c r="F15" s="716"/>
      <c r="G15" s="703"/>
      <c r="H15" s="703">
        <v>904000</v>
      </c>
      <c r="I15" s="703"/>
      <c r="J15" s="703"/>
      <c r="K15" s="703"/>
      <c r="L15" s="703"/>
      <c r="M15" s="703"/>
      <c r="N15" s="703"/>
      <c r="O15" s="703"/>
      <c r="P15" s="703"/>
      <c r="Q15" s="704">
        <f t="shared" si="0"/>
        <v>904000</v>
      </c>
    </row>
    <row r="16" spans="1:17" s="698" customFormat="1" ht="11.25" customHeight="1" hidden="1">
      <c r="A16" s="703"/>
      <c r="B16" s="709">
        <v>11</v>
      </c>
      <c r="C16" s="715" t="s">
        <v>991</v>
      </c>
      <c r="D16" s="936" t="s">
        <v>992</v>
      </c>
      <c r="E16" s="729" t="s">
        <v>243</v>
      </c>
      <c r="F16" s="716"/>
      <c r="G16" s="703"/>
      <c r="H16" s="703"/>
      <c r="I16" s="703"/>
      <c r="J16" s="703"/>
      <c r="K16" s="703"/>
      <c r="L16" s="703"/>
      <c r="M16" s="703"/>
      <c r="N16" s="703"/>
      <c r="O16" s="703"/>
      <c r="P16" s="703"/>
      <c r="Q16" s="704">
        <f t="shared" si="0"/>
        <v>0</v>
      </c>
    </row>
    <row r="17" spans="1:17" s="698" customFormat="1" ht="11.25" customHeight="1">
      <c r="A17" s="703"/>
      <c r="B17" s="709">
        <v>12</v>
      </c>
      <c r="C17" s="722" t="s">
        <v>994</v>
      </c>
      <c r="D17" s="940" t="s">
        <v>657</v>
      </c>
      <c r="E17" s="730" t="s">
        <v>138</v>
      </c>
      <c r="F17" s="716"/>
      <c r="G17" s="703"/>
      <c r="H17" s="703">
        <v>1284440</v>
      </c>
      <c r="I17" s="703"/>
      <c r="J17" s="703"/>
      <c r="K17" s="703"/>
      <c r="L17" s="703"/>
      <c r="M17" s="703"/>
      <c r="N17" s="703"/>
      <c r="O17" s="703"/>
      <c r="P17" s="703"/>
      <c r="Q17" s="704">
        <f t="shared" si="0"/>
        <v>1284440</v>
      </c>
    </row>
    <row r="18" spans="1:17" s="698" customFormat="1" ht="11.25" customHeight="1">
      <c r="A18" s="703"/>
      <c r="B18" s="709">
        <v>12.7</v>
      </c>
      <c r="C18" s="720" t="s">
        <v>998</v>
      </c>
      <c r="D18" s="1541" t="s">
        <v>995</v>
      </c>
      <c r="E18" s="731" t="s">
        <v>138</v>
      </c>
      <c r="F18" s="716"/>
      <c r="G18" s="703"/>
      <c r="H18" s="703">
        <v>623500</v>
      </c>
      <c r="I18" s="703"/>
      <c r="J18" s="703"/>
      <c r="K18" s="703"/>
      <c r="L18" s="703"/>
      <c r="M18" s="703"/>
      <c r="N18" s="703"/>
      <c r="O18" s="703"/>
      <c r="P18" s="703"/>
      <c r="Q18" s="704">
        <f t="shared" si="0"/>
        <v>623500</v>
      </c>
    </row>
    <row r="19" spans="1:17" s="698" customFormat="1" ht="11.25" customHeight="1">
      <c r="A19" s="703"/>
      <c r="B19" s="709">
        <v>14</v>
      </c>
      <c r="C19" s="1542" t="s">
        <v>1294</v>
      </c>
      <c r="D19" s="1543" t="s">
        <v>1295</v>
      </c>
      <c r="E19" s="731" t="s">
        <v>138</v>
      </c>
      <c r="F19" s="716"/>
      <c r="G19" s="703"/>
      <c r="H19" s="703">
        <v>400000</v>
      </c>
      <c r="I19" s="703"/>
      <c r="J19" s="703"/>
      <c r="K19" s="703"/>
      <c r="L19" s="703"/>
      <c r="M19" s="703"/>
      <c r="N19" s="703"/>
      <c r="O19" s="703"/>
      <c r="P19" s="703"/>
      <c r="Q19" s="704">
        <f t="shared" si="0"/>
        <v>400000</v>
      </c>
    </row>
    <row r="20" spans="1:17" s="698" customFormat="1" ht="11.25" customHeight="1">
      <c r="A20" s="703"/>
      <c r="B20" s="709">
        <v>15</v>
      </c>
      <c r="C20" s="721" t="s">
        <v>728</v>
      </c>
      <c r="D20" s="935" t="s">
        <v>1292</v>
      </c>
      <c r="E20" s="730" t="s">
        <v>138</v>
      </c>
      <c r="F20" s="716">
        <v>540000</v>
      </c>
      <c r="G20" s="703">
        <v>105000</v>
      </c>
      <c r="H20" s="703">
        <v>32000</v>
      </c>
      <c r="I20" s="703"/>
      <c r="J20" s="703"/>
      <c r="K20" s="703"/>
      <c r="L20" s="703">
        <v>207000</v>
      </c>
      <c r="M20" s="703"/>
      <c r="N20" s="703"/>
      <c r="O20" s="703"/>
      <c r="P20" s="703"/>
      <c r="Q20" s="704">
        <f t="shared" si="0"/>
        <v>884000</v>
      </c>
    </row>
    <row r="21" spans="1:17" s="698" customFormat="1" ht="11.25" customHeight="1" hidden="1">
      <c r="A21" s="703"/>
      <c r="B21" s="709">
        <v>14.8</v>
      </c>
      <c r="C21" s="721" t="s">
        <v>996</v>
      </c>
      <c r="D21" s="935" t="s">
        <v>1011</v>
      </c>
      <c r="E21" s="730" t="s">
        <v>138</v>
      </c>
      <c r="F21" s="716"/>
      <c r="G21" s="703"/>
      <c r="H21" s="703"/>
      <c r="I21" s="703"/>
      <c r="J21" s="703"/>
      <c r="K21" s="703"/>
      <c r="L21" s="703"/>
      <c r="M21" s="703"/>
      <c r="N21" s="703"/>
      <c r="O21" s="703"/>
      <c r="P21" s="703"/>
      <c r="Q21" s="704">
        <f t="shared" si="0"/>
        <v>0</v>
      </c>
    </row>
    <row r="22" spans="1:17" s="698" customFormat="1" ht="11.25" customHeight="1" hidden="1">
      <c r="A22" s="703"/>
      <c r="B22" s="709">
        <v>15.5</v>
      </c>
      <c r="C22" s="721" t="s">
        <v>997</v>
      </c>
      <c r="D22" s="935" t="s">
        <v>699</v>
      </c>
      <c r="E22" s="730" t="s">
        <v>138</v>
      </c>
      <c r="F22" s="716"/>
      <c r="G22" s="703"/>
      <c r="H22" s="703"/>
      <c r="I22" s="703"/>
      <c r="J22" s="703"/>
      <c r="K22" s="703"/>
      <c r="L22" s="703"/>
      <c r="M22" s="703"/>
      <c r="N22" s="703"/>
      <c r="O22" s="703"/>
      <c r="P22" s="703"/>
      <c r="Q22" s="704">
        <f t="shared" si="0"/>
        <v>0</v>
      </c>
    </row>
    <row r="23" spans="1:17" s="698" customFormat="1" ht="11.25" customHeight="1" hidden="1">
      <c r="A23" s="703"/>
      <c r="B23" s="709">
        <v>16.2</v>
      </c>
      <c r="C23" s="721" t="s">
        <v>999</v>
      </c>
      <c r="D23" s="934" t="s">
        <v>700</v>
      </c>
      <c r="E23" s="736" t="s">
        <v>138</v>
      </c>
      <c r="F23" s="716"/>
      <c r="G23" s="703"/>
      <c r="H23" s="703"/>
      <c r="I23" s="703"/>
      <c r="J23" s="703"/>
      <c r="K23" s="703"/>
      <c r="L23" s="703"/>
      <c r="M23" s="703"/>
      <c r="N23" s="703"/>
      <c r="O23" s="703"/>
      <c r="P23" s="703"/>
      <c r="Q23" s="704">
        <f t="shared" si="0"/>
        <v>0</v>
      </c>
    </row>
    <row r="24" spans="1:17" s="698" customFormat="1" ht="11.25" customHeight="1" hidden="1">
      <c r="A24" s="703"/>
      <c r="B24" s="709">
        <v>16.9</v>
      </c>
      <c r="C24" s="721" t="s">
        <v>1000</v>
      </c>
      <c r="D24" s="935" t="s">
        <v>701</v>
      </c>
      <c r="E24" s="730" t="s">
        <v>243</v>
      </c>
      <c r="F24" s="716"/>
      <c r="G24" s="703"/>
      <c r="H24" s="703"/>
      <c r="I24" s="703"/>
      <c r="J24" s="703"/>
      <c r="K24" s="703"/>
      <c r="L24" s="703"/>
      <c r="M24" s="703"/>
      <c r="N24" s="703"/>
      <c r="O24" s="703"/>
      <c r="P24" s="703"/>
      <c r="Q24" s="704">
        <f t="shared" si="0"/>
        <v>0</v>
      </c>
    </row>
    <row r="25" spans="1:17" s="698" customFormat="1" ht="11.25" customHeight="1" hidden="1">
      <c r="A25" s="703"/>
      <c r="B25" s="709">
        <v>17.6</v>
      </c>
      <c r="C25" s="721" t="s">
        <v>1001</v>
      </c>
      <c r="D25" s="935" t="s">
        <v>702</v>
      </c>
      <c r="E25" s="730" t="s">
        <v>138</v>
      </c>
      <c r="F25" s="716"/>
      <c r="G25" s="703"/>
      <c r="H25" s="703"/>
      <c r="I25" s="703"/>
      <c r="J25" s="703"/>
      <c r="K25" s="703"/>
      <c r="L25" s="703"/>
      <c r="M25" s="703"/>
      <c r="N25" s="703"/>
      <c r="O25" s="703"/>
      <c r="P25" s="703"/>
      <c r="Q25" s="704">
        <f t="shared" si="0"/>
        <v>0</v>
      </c>
    </row>
    <row r="26" spans="1:17" s="698" customFormat="1" ht="11.25" customHeight="1" hidden="1">
      <c r="A26" s="703"/>
      <c r="B26" s="709">
        <v>18.3</v>
      </c>
      <c r="C26" s="721" t="s">
        <v>1002</v>
      </c>
      <c r="D26" s="935" t="s">
        <v>703</v>
      </c>
      <c r="E26" s="730" t="s">
        <v>243</v>
      </c>
      <c r="F26" s="716"/>
      <c r="G26" s="703"/>
      <c r="H26" s="703"/>
      <c r="I26" s="703"/>
      <c r="J26" s="703"/>
      <c r="K26" s="703"/>
      <c r="L26" s="703"/>
      <c r="M26" s="703"/>
      <c r="N26" s="703"/>
      <c r="O26" s="703"/>
      <c r="P26" s="703"/>
      <c r="Q26" s="704">
        <f t="shared" si="0"/>
        <v>0</v>
      </c>
    </row>
    <row r="27" spans="1:17" s="698" customFormat="1" ht="11.25" customHeight="1">
      <c r="A27" s="703"/>
      <c r="B27" s="709">
        <v>16</v>
      </c>
      <c r="C27" s="1540" t="s">
        <v>726</v>
      </c>
      <c r="D27" s="939" t="s">
        <v>1291</v>
      </c>
      <c r="E27" s="729" t="s">
        <v>138</v>
      </c>
      <c r="F27" s="716"/>
      <c r="G27" s="703"/>
      <c r="H27" s="703">
        <v>2257038</v>
      </c>
      <c r="I27" s="703"/>
      <c r="J27" s="703"/>
      <c r="K27" s="703"/>
      <c r="L27" s="703">
        <v>200000</v>
      </c>
      <c r="M27" s="703"/>
      <c r="N27" s="703"/>
      <c r="O27" s="703"/>
      <c r="P27" s="703"/>
      <c r="Q27" s="704">
        <f t="shared" si="0"/>
        <v>2457038</v>
      </c>
    </row>
    <row r="28" spans="1:17" s="698" customFormat="1" ht="11.25" customHeight="1">
      <c r="A28" s="703"/>
      <c r="B28" s="709">
        <v>17</v>
      </c>
      <c r="C28" s="722" t="s">
        <v>1003</v>
      </c>
      <c r="D28" s="938" t="s">
        <v>654</v>
      </c>
      <c r="E28" s="729" t="s">
        <v>243</v>
      </c>
      <c r="F28" s="716"/>
      <c r="G28" s="703"/>
      <c r="H28" s="703"/>
      <c r="I28" s="703"/>
      <c r="J28" s="703"/>
      <c r="K28" s="703">
        <v>80000</v>
      </c>
      <c r="L28" s="703"/>
      <c r="M28" s="703"/>
      <c r="N28" s="703"/>
      <c r="O28" s="703"/>
      <c r="P28" s="703"/>
      <c r="Q28" s="704">
        <f t="shared" si="0"/>
        <v>80000</v>
      </c>
    </row>
    <row r="29" spans="1:17" s="698" customFormat="1" ht="11.25" customHeight="1" hidden="1">
      <c r="A29" s="703"/>
      <c r="B29" s="709">
        <v>20.4</v>
      </c>
      <c r="C29" s="722" t="s">
        <v>1007</v>
      </c>
      <c r="D29" s="940" t="s">
        <v>1008</v>
      </c>
      <c r="E29" s="730" t="s">
        <v>138</v>
      </c>
      <c r="F29" s="716"/>
      <c r="G29" s="703"/>
      <c r="H29" s="703"/>
      <c r="I29" s="703"/>
      <c r="J29" s="703"/>
      <c r="K29" s="703"/>
      <c r="L29" s="703"/>
      <c r="M29" s="703"/>
      <c r="N29" s="703"/>
      <c r="O29" s="703"/>
      <c r="P29" s="703"/>
      <c r="Q29" s="704">
        <f t="shared" si="0"/>
        <v>0</v>
      </c>
    </row>
    <row r="30" spans="1:17" s="698" customFormat="1" ht="11.25" customHeight="1">
      <c r="A30" s="703"/>
      <c r="B30" s="709">
        <v>18</v>
      </c>
      <c r="C30" s="719" t="s">
        <v>1310</v>
      </c>
      <c r="D30" s="938" t="s">
        <v>727</v>
      </c>
      <c r="E30" s="729" t="s">
        <v>138</v>
      </c>
      <c r="F30" s="716">
        <v>2916100</v>
      </c>
      <c r="G30" s="703">
        <v>555800</v>
      </c>
      <c r="H30" s="703">
        <v>2352000</v>
      </c>
      <c r="I30" s="703"/>
      <c r="J30" s="703"/>
      <c r="K30" s="703"/>
      <c r="L30" s="703">
        <v>94449</v>
      </c>
      <c r="M30" s="703"/>
      <c r="N30" s="703"/>
      <c r="O30" s="703"/>
      <c r="P30" s="703"/>
      <c r="Q30" s="704">
        <f t="shared" si="0"/>
        <v>5918349</v>
      </c>
    </row>
    <row r="31" spans="1:17" s="698" customFormat="1" ht="11.25" customHeight="1">
      <c r="A31" s="703"/>
      <c r="B31" s="709">
        <v>19</v>
      </c>
      <c r="C31" s="722" t="s">
        <v>1004</v>
      </c>
      <c r="D31" s="940" t="s">
        <v>1005</v>
      </c>
      <c r="E31" s="730" t="s">
        <v>138</v>
      </c>
      <c r="F31" s="716"/>
      <c r="G31" s="703"/>
      <c r="H31" s="703">
        <v>782200</v>
      </c>
      <c r="I31" s="703"/>
      <c r="J31" s="703"/>
      <c r="K31" s="703"/>
      <c r="L31" s="703"/>
      <c r="M31" s="703"/>
      <c r="N31" s="703"/>
      <c r="O31" s="703"/>
      <c r="P31" s="703"/>
      <c r="Q31" s="704">
        <f t="shared" si="0"/>
        <v>782200</v>
      </c>
    </row>
    <row r="32" spans="1:17" s="698" customFormat="1" ht="11.25" customHeight="1">
      <c r="A32" s="703"/>
      <c r="B32" s="709">
        <v>20</v>
      </c>
      <c r="C32" s="722" t="s">
        <v>1006</v>
      </c>
      <c r="D32" s="940" t="s">
        <v>1010</v>
      </c>
      <c r="E32" s="730" t="s">
        <v>138</v>
      </c>
      <c r="F32" s="716"/>
      <c r="G32" s="703"/>
      <c r="H32" s="703"/>
      <c r="I32" s="703">
        <v>500000</v>
      </c>
      <c r="J32" s="703"/>
      <c r="K32" s="703"/>
      <c r="L32" s="703"/>
      <c r="M32" s="703"/>
      <c r="N32" s="703"/>
      <c r="O32" s="703"/>
      <c r="P32" s="703"/>
      <c r="Q32" s="704">
        <f t="shared" si="0"/>
        <v>500000</v>
      </c>
    </row>
    <row r="33" spans="1:17" s="698" customFormat="1" ht="11.25" customHeight="1">
      <c r="A33" s="703"/>
      <c r="B33" s="709">
        <v>21</v>
      </c>
      <c r="C33" s="722" t="s">
        <v>706</v>
      </c>
      <c r="D33" s="940" t="s">
        <v>707</v>
      </c>
      <c r="E33" s="730" t="s">
        <v>138</v>
      </c>
      <c r="F33" s="716"/>
      <c r="G33" s="703"/>
      <c r="H33" s="703">
        <v>353400</v>
      </c>
      <c r="I33" s="703">
        <v>8449956</v>
      </c>
      <c r="J33" s="703"/>
      <c r="K33" s="703"/>
      <c r="L33" s="703"/>
      <c r="M33" s="703"/>
      <c r="N33" s="703"/>
      <c r="O33" s="703"/>
      <c r="P33" s="703"/>
      <c r="Q33" s="704">
        <f t="shared" si="0"/>
        <v>8803356</v>
      </c>
    </row>
    <row r="34" spans="1:17" s="699" customFormat="1" ht="26.25" customHeight="1">
      <c r="A34" s="808"/>
      <c r="B34" s="808"/>
      <c r="C34" s="809"/>
      <c r="D34" s="751" t="s">
        <v>723</v>
      </c>
      <c r="E34" s="751"/>
      <c r="F34" s="717">
        <f>SUM(F4:F33)</f>
        <v>27446073</v>
      </c>
      <c r="G34" s="717">
        <f aca="true" t="shared" si="1" ref="G34:P34">SUM(G4:G33)</f>
        <v>3437857</v>
      </c>
      <c r="H34" s="717">
        <f t="shared" si="1"/>
        <v>18579529</v>
      </c>
      <c r="I34" s="717">
        <f t="shared" si="1"/>
        <v>8949956</v>
      </c>
      <c r="J34" s="717">
        <f t="shared" si="1"/>
        <v>0</v>
      </c>
      <c r="K34" s="717">
        <f t="shared" si="1"/>
        <v>138500</v>
      </c>
      <c r="L34" s="717">
        <f t="shared" si="1"/>
        <v>6598942</v>
      </c>
      <c r="M34" s="717">
        <f t="shared" si="1"/>
        <v>31402747</v>
      </c>
      <c r="N34" s="717">
        <f t="shared" si="1"/>
        <v>1704369</v>
      </c>
      <c r="O34" s="717">
        <f t="shared" si="1"/>
        <v>0</v>
      </c>
      <c r="P34" s="717">
        <f t="shared" si="1"/>
        <v>1945013</v>
      </c>
      <c r="Q34" s="717">
        <f>SUM(Q4:Q33)</f>
        <v>100202986</v>
      </c>
    </row>
    <row r="35" spans="1:17" s="699" customFormat="1" ht="12.75" customHeight="1" hidden="1">
      <c r="A35" s="932"/>
      <c r="B35" s="810"/>
      <c r="C35" s="811"/>
      <c r="D35" s="700"/>
      <c r="E35" s="700"/>
      <c r="F35" s="718">
        <v>0</v>
      </c>
      <c r="G35" s="718">
        <v>0</v>
      </c>
      <c r="H35" s="718">
        <v>0</v>
      </c>
      <c r="I35" s="718">
        <v>0</v>
      </c>
      <c r="J35" s="718"/>
      <c r="K35" s="718">
        <v>0</v>
      </c>
      <c r="L35" s="718">
        <v>0</v>
      </c>
      <c r="M35" s="718">
        <v>0</v>
      </c>
      <c r="N35" s="718">
        <f>'[1]6.a '!N777</f>
        <v>0</v>
      </c>
      <c r="O35" s="718">
        <f>'[1]6.a '!O777</f>
        <v>0</v>
      </c>
      <c r="P35" s="718">
        <v>0</v>
      </c>
      <c r="Q35" s="718">
        <f>SUM(F35:P35)</f>
        <v>0</v>
      </c>
    </row>
    <row r="36" spans="1:17" s="699" customFormat="1" ht="12.75" customHeight="1" hidden="1">
      <c r="A36" s="808"/>
      <c r="B36" s="808"/>
      <c r="C36" s="809"/>
      <c r="D36" s="812" t="s">
        <v>651</v>
      </c>
      <c r="E36" s="812"/>
      <c r="F36" s="717">
        <f>SUM(F34:F35)</f>
        <v>27446073</v>
      </c>
      <c r="G36" s="717">
        <f aca="true" t="shared" si="2" ref="G36:Q36">SUM(G34:G35)</f>
        <v>3437857</v>
      </c>
      <c r="H36" s="717">
        <f t="shared" si="2"/>
        <v>18579529</v>
      </c>
      <c r="I36" s="717">
        <f t="shared" si="2"/>
        <v>8949956</v>
      </c>
      <c r="J36" s="717"/>
      <c r="K36" s="717">
        <f t="shared" si="2"/>
        <v>138500</v>
      </c>
      <c r="L36" s="717">
        <f t="shared" si="2"/>
        <v>6598942</v>
      </c>
      <c r="M36" s="717">
        <f t="shared" si="2"/>
        <v>31402747</v>
      </c>
      <c r="N36" s="717">
        <f t="shared" si="2"/>
        <v>1704369</v>
      </c>
      <c r="O36" s="717">
        <f t="shared" si="2"/>
        <v>0</v>
      </c>
      <c r="P36" s="717">
        <f t="shared" si="2"/>
        <v>1945013</v>
      </c>
      <c r="Q36" s="717">
        <f t="shared" si="2"/>
        <v>100202986</v>
      </c>
    </row>
    <row r="38" ht="12">
      <c r="Q38" s="701"/>
    </row>
    <row r="39" ht="12" hidden="1"/>
    <row r="40" ht="12.75">
      <c r="C40" s="929" t="s">
        <v>245</v>
      </c>
    </row>
    <row r="41" ht="12.75">
      <c r="C41" s="929" t="s">
        <v>244</v>
      </c>
    </row>
    <row r="43" spans="4:6" ht="12">
      <c r="D43" s="724"/>
      <c r="E43" s="724"/>
      <c r="F43" s="688"/>
    </row>
    <row r="44" spans="4:6" ht="12">
      <c r="D44" s="724"/>
      <c r="E44" s="724"/>
      <c r="F44" s="725"/>
    </row>
    <row r="45" spans="4:6" ht="12">
      <c r="D45" s="724"/>
      <c r="E45" s="724"/>
      <c r="F45" s="688"/>
    </row>
    <row r="46" spans="4:6" ht="12">
      <c r="D46" s="724"/>
      <c r="E46" s="724"/>
      <c r="F46" s="687"/>
    </row>
    <row r="47" spans="4:6" ht="12">
      <c r="D47" s="724"/>
      <c r="E47" s="724"/>
      <c r="F47" s="688"/>
    </row>
    <row r="48" spans="4:6" ht="12">
      <c r="D48" s="724"/>
      <c r="E48" s="724"/>
      <c r="F48" s="688"/>
    </row>
    <row r="49" spans="4:6" ht="12">
      <c r="D49" s="724"/>
      <c r="E49" s="724"/>
      <c r="F49" s="688"/>
    </row>
    <row r="50" spans="4:6" ht="12">
      <c r="D50" s="724"/>
      <c r="E50" s="724"/>
      <c r="F50" s="686"/>
    </row>
  </sheetData>
  <sheetProtection/>
  <mergeCells count="6">
    <mergeCell ref="F1:N1"/>
    <mergeCell ref="O1:P1"/>
    <mergeCell ref="Q1:Q2"/>
    <mergeCell ref="A1:A2"/>
    <mergeCell ref="B1:B2"/>
    <mergeCell ref="D1:D2"/>
  </mergeCells>
  <printOptions horizontalCentered="1" verticalCentered="1"/>
  <pageMargins left="0.2362204724409449" right="0.15748031496062992" top="1.299212598425197" bottom="0" header="0.6299212598425197" footer="0.5118110236220472"/>
  <pageSetup horizontalDpi="600" verticalDpi="600" orientation="landscape" paperSize="9" scale="97" r:id="rId1"/>
  <headerFooter alignWithMargins="0">
    <oddHeader>&amp;C&amp;"Times New Roman CE,Félkövér dőlt"ZAJK KÖZSÉG ÖNKORMÁNYZATÁNAK
2019.  ÉVI KIADÁSI ELŐIRÁNYZATAI
SZAKÁGAZATI BONTÁSBAN&amp;R&amp;"Times New Roman CE,Félkövér dőlt"4. melléklet
Adatok: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49" sqref="H49"/>
    </sheetView>
  </sheetViews>
  <sheetFormatPr defaultColWidth="8.00390625" defaultRowHeight="12.75"/>
  <cols>
    <col min="1" max="2" width="2.8515625" style="757" customWidth="1"/>
    <col min="3" max="3" width="30.57421875" style="757" customWidth="1"/>
    <col min="4" max="4" width="10.00390625" style="757" customWidth="1"/>
    <col min="5" max="5" width="9.421875" style="757" hidden="1" customWidth="1"/>
    <col min="6" max="6" width="10.00390625" style="757" customWidth="1"/>
    <col min="7" max="7" width="10.421875" style="757" customWidth="1"/>
    <col min="8" max="8" width="6.57421875" style="757" customWidth="1"/>
    <col min="9" max="9" width="8.8515625" style="757" customWidth="1"/>
    <col min="10" max="11" width="8.7109375" style="757" customWidth="1"/>
    <col min="12" max="12" width="7.57421875" style="757" customWidth="1"/>
    <col min="13" max="13" width="10.00390625" style="757" customWidth="1"/>
    <col min="14" max="14" width="11.00390625" style="757" customWidth="1"/>
    <col min="15" max="15" width="7.7109375" style="757" customWidth="1"/>
    <col min="16" max="16" width="10.8515625" style="757" customWidth="1"/>
    <col min="17" max="16384" width="8.00390625" style="757" customWidth="1"/>
  </cols>
  <sheetData>
    <row r="1" spans="1:16" ht="12.75" customHeight="1">
      <c r="A1" s="1792" t="s">
        <v>652</v>
      </c>
      <c r="B1" s="830"/>
      <c r="C1" s="1793" t="s">
        <v>141</v>
      </c>
      <c r="D1" s="1795" t="s">
        <v>1017</v>
      </c>
      <c r="E1" s="1795" t="s">
        <v>1015</v>
      </c>
      <c r="F1" s="1794" t="s">
        <v>970</v>
      </c>
      <c r="G1" s="1794"/>
      <c r="H1" s="1794"/>
      <c r="I1" s="1794"/>
      <c r="J1" s="1794"/>
      <c r="K1" s="1794"/>
      <c r="L1" s="1794"/>
      <c r="M1" s="1794" t="s">
        <v>1039</v>
      </c>
      <c r="N1" s="1794"/>
      <c r="O1" s="1794"/>
      <c r="P1" s="1790" t="s">
        <v>1059</v>
      </c>
    </row>
    <row r="2" spans="1:16" s="758" customFormat="1" ht="78" customHeight="1">
      <c r="A2" s="1792"/>
      <c r="B2" s="830"/>
      <c r="C2" s="1793"/>
      <c r="D2" s="1796"/>
      <c r="E2" s="1796"/>
      <c r="F2" s="831" t="s">
        <v>971</v>
      </c>
      <c r="G2" s="831" t="s">
        <v>972</v>
      </c>
      <c r="H2" s="830" t="s">
        <v>151</v>
      </c>
      <c r="I2" s="831" t="s">
        <v>1036</v>
      </c>
      <c r="J2" s="830" t="s">
        <v>647</v>
      </c>
      <c r="K2" s="830" t="s">
        <v>1037</v>
      </c>
      <c r="L2" s="830" t="s">
        <v>152</v>
      </c>
      <c r="M2" s="830" t="s">
        <v>974</v>
      </c>
      <c r="N2" s="830" t="s">
        <v>1016</v>
      </c>
      <c r="O2" s="830" t="s">
        <v>975</v>
      </c>
      <c r="P2" s="1791"/>
    </row>
    <row r="3" spans="1:16" s="758" customFormat="1" ht="19.5" customHeight="1">
      <c r="A3" s="866">
        <v>2</v>
      </c>
      <c r="B3" s="866"/>
      <c r="C3" s="867" t="s">
        <v>650</v>
      </c>
      <c r="D3" s="862"/>
      <c r="E3" s="862"/>
      <c r="F3" s="868"/>
      <c r="G3" s="868"/>
      <c r="H3" s="866"/>
      <c r="I3" s="868"/>
      <c r="J3" s="866"/>
      <c r="K3" s="866"/>
      <c r="L3" s="866"/>
      <c r="M3" s="866"/>
      <c r="N3" s="866"/>
      <c r="O3" s="866"/>
      <c r="P3" s="869"/>
    </row>
    <row r="4" spans="1:16" ht="16.5" customHeight="1">
      <c r="A4" s="759"/>
      <c r="B4" s="759">
        <v>1</v>
      </c>
      <c r="C4" s="760" t="s">
        <v>658</v>
      </c>
      <c r="D4" s="762">
        <v>131527714</v>
      </c>
      <c r="E4" s="813">
        <f>35908+'[2]táj.3'!M3</f>
        <v>40226</v>
      </c>
      <c r="F4" s="814">
        <v>3732860</v>
      </c>
      <c r="G4" s="814"/>
      <c r="H4" s="814"/>
      <c r="I4" s="814">
        <v>4627000</v>
      </c>
      <c r="J4" s="814"/>
      <c r="K4" s="814"/>
      <c r="L4" s="814"/>
      <c r="M4" s="814">
        <v>8988454</v>
      </c>
      <c r="N4" s="814">
        <v>114179400</v>
      </c>
      <c r="O4" s="814" t="e">
        <f>0+'[2]táj.3'!L3</f>
        <v>#REF!</v>
      </c>
      <c r="P4" s="762" t="e">
        <f aca="true" t="shared" si="0" ref="P4:P22">SUM(F4:O4)</f>
        <v>#REF!</v>
      </c>
    </row>
    <row r="5" spans="1:16" ht="16.5" customHeight="1">
      <c r="A5" s="759"/>
      <c r="B5" s="759">
        <v>2</v>
      </c>
      <c r="C5" s="760" t="s">
        <v>659</v>
      </c>
      <c r="D5" s="762">
        <v>133437723</v>
      </c>
      <c r="E5" s="813">
        <f>-4628+'[2]táj.3'!M4</f>
        <v>5544</v>
      </c>
      <c r="F5" s="814">
        <v>450000</v>
      </c>
      <c r="G5" s="814">
        <v>23700000</v>
      </c>
      <c r="H5" s="814"/>
      <c r="I5" s="814"/>
      <c r="J5" s="814"/>
      <c r="K5" s="814"/>
      <c r="L5" s="814"/>
      <c r="M5" s="814"/>
      <c r="N5" s="814">
        <v>109287723</v>
      </c>
      <c r="O5" s="814" t="e">
        <f>0+'[2]táj.3'!L4</f>
        <v>#REF!</v>
      </c>
      <c r="P5" s="762" t="e">
        <f t="shared" si="0"/>
        <v>#REF!</v>
      </c>
    </row>
    <row r="6" spans="1:16" ht="16.5" customHeight="1">
      <c r="A6" s="759"/>
      <c r="B6" s="759">
        <v>3</v>
      </c>
      <c r="C6" s="760" t="s">
        <v>660</v>
      </c>
      <c r="D6" s="762">
        <v>56287580</v>
      </c>
      <c r="E6" s="813">
        <f>29623+'[2]táj.3'!M5</f>
        <v>31975</v>
      </c>
      <c r="F6" s="814">
        <v>400000</v>
      </c>
      <c r="G6" s="814"/>
      <c r="H6" s="814"/>
      <c r="I6" s="814">
        <v>3500000</v>
      </c>
      <c r="J6" s="814"/>
      <c r="K6" s="814"/>
      <c r="L6" s="814"/>
      <c r="M6" s="814"/>
      <c r="N6" s="814">
        <v>52387580</v>
      </c>
      <c r="O6" s="814" t="e">
        <f>0+'[2]táj.3'!L5</f>
        <v>#REF!</v>
      </c>
      <c r="P6" s="762" t="e">
        <f t="shared" si="0"/>
        <v>#REF!</v>
      </c>
    </row>
    <row r="7" spans="1:16" ht="16.5" customHeight="1">
      <c r="A7" s="759"/>
      <c r="B7" s="759">
        <v>4</v>
      </c>
      <c r="C7" s="760" t="s">
        <v>705</v>
      </c>
      <c r="D7" s="762">
        <v>25942608</v>
      </c>
      <c r="E7" s="813">
        <f>58262+'[2]táj.3'!M6</f>
        <v>81693</v>
      </c>
      <c r="F7" s="814">
        <v>500000</v>
      </c>
      <c r="G7" s="814"/>
      <c r="H7" s="814"/>
      <c r="I7" s="814"/>
      <c r="J7" s="814"/>
      <c r="K7" s="814"/>
      <c r="L7" s="814"/>
      <c r="M7" s="814"/>
      <c r="N7" s="814">
        <v>25442608</v>
      </c>
      <c r="O7" s="814" t="e">
        <f>0+'[2]táj.3'!L6</f>
        <v>#REF!</v>
      </c>
      <c r="P7" s="762" t="e">
        <f t="shared" si="0"/>
        <v>#REF!</v>
      </c>
    </row>
    <row r="8" spans="1:16" ht="24" customHeight="1" hidden="1">
      <c r="A8" s="759"/>
      <c r="B8" s="759"/>
      <c r="C8" s="763"/>
      <c r="D8" s="762"/>
      <c r="E8" s="761">
        <f>74806+'[2]táj.3'!M7</f>
        <v>88301</v>
      </c>
      <c r="F8" s="762"/>
      <c r="G8" s="762"/>
      <c r="H8" s="762"/>
      <c r="I8" s="762"/>
      <c r="J8" s="762"/>
      <c r="K8" s="762"/>
      <c r="L8" s="762"/>
      <c r="M8" s="762"/>
      <c r="N8" s="762"/>
      <c r="O8" s="762" t="e">
        <f>0+'[2]táj.3'!L7</f>
        <v>#REF!</v>
      </c>
      <c r="P8" s="762" t="e">
        <f t="shared" si="0"/>
        <v>#REF!</v>
      </c>
    </row>
    <row r="9" spans="1:16" ht="24" customHeight="1" hidden="1">
      <c r="A9" s="759"/>
      <c r="B9" s="759"/>
      <c r="C9" s="763"/>
      <c r="D9" s="762"/>
      <c r="E9" s="761">
        <f>11643+'[2]táj.3'!M8</f>
        <v>19433</v>
      </c>
      <c r="F9" s="762"/>
      <c r="G9" s="762"/>
      <c r="H9" s="762"/>
      <c r="I9" s="762"/>
      <c r="J9" s="762"/>
      <c r="K9" s="762"/>
      <c r="L9" s="762"/>
      <c r="M9" s="762"/>
      <c r="N9" s="762"/>
      <c r="O9" s="762" t="e">
        <f>0+'[2]táj.3'!L8</f>
        <v>#REF!</v>
      </c>
      <c r="P9" s="762" t="e">
        <f t="shared" si="0"/>
        <v>#REF!</v>
      </c>
    </row>
    <row r="10" spans="1:16" ht="16.5" customHeight="1" hidden="1">
      <c r="A10" s="759"/>
      <c r="B10" s="759"/>
      <c r="C10" s="764"/>
      <c r="D10" s="762"/>
      <c r="E10" s="761">
        <f>7585+'[2]táj.3'!M9</f>
        <v>28215</v>
      </c>
      <c r="F10" s="762"/>
      <c r="G10" s="762"/>
      <c r="H10" s="762"/>
      <c r="I10" s="762"/>
      <c r="J10" s="762"/>
      <c r="K10" s="762"/>
      <c r="L10" s="762"/>
      <c r="M10" s="762"/>
      <c r="N10" s="762"/>
      <c r="O10" s="762" t="e">
        <f>0+'[2]táj.3'!L9</f>
        <v>#REF!</v>
      </c>
      <c r="P10" s="762" t="e">
        <f t="shared" si="0"/>
        <v>#REF!</v>
      </c>
    </row>
    <row r="11" spans="1:16" ht="16.5" customHeight="1" hidden="1">
      <c r="A11" s="759"/>
      <c r="B11" s="759"/>
      <c r="C11" s="764"/>
      <c r="D11" s="762"/>
      <c r="E11" s="761">
        <f>3315+'[2]táj.3'!M10</f>
        <v>12066</v>
      </c>
      <c r="F11" s="762"/>
      <c r="G11" s="762"/>
      <c r="H11" s="762"/>
      <c r="I11" s="762"/>
      <c r="J11" s="762"/>
      <c r="K11" s="762"/>
      <c r="L11" s="762"/>
      <c r="M11" s="762"/>
      <c r="N11" s="762"/>
      <c r="O11" s="762" t="e">
        <f>0+'[2]táj.3'!L10</f>
        <v>#REF!</v>
      </c>
      <c r="P11" s="762" t="e">
        <f t="shared" si="0"/>
        <v>#REF!</v>
      </c>
    </row>
    <row r="12" spans="1:16" ht="16.5" customHeight="1" hidden="1">
      <c r="A12" s="759"/>
      <c r="B12" s="759"/>
      <c r="C12" s="764"/>
      <c r="D12" s="762"/>
      <c r="E12" s="761">
        <f>7782+'[2]táj.3'!M11</f>
        <v>35907</v>
      </c>
      <c r="F12" s="762"/>
      <c r="G12" s="762"/>
      <c r="H12" s="762"/>
      <c r="I12" s="762"/>
      <c r="J12" s="762"/>
      <c r="K12" s="762"/>
      <c r="L12" s="762"/>
      <c r="M12" s="762"/>
      <c r="N12" s="762"/>
      <c r="O12" s="762" t="e">
        <f>0+'[2]táj.3'!L11</f>
        <v>#REF!</v>
      </c>
      <c r="P12" s="762" t="e">
        <f t="shared" si="0"/>
        <v>#REF!</v>
      </c>
    </row>
    <row r="13" spans="1:16" ht="16.5" customHeight="1" hidden="1">
      <c r="A13" s="759"/>
      <c r="B13" s="759"/>
      <c r="C13" s="764"/>
      <c r="D13" s="762"/>
      <c r="E13" s="761">
        <f>7656+'[2]táj.3'!M12</f>
        <v>24118</v>
      </c>
      <c r="F13" s="762"/>
      <c r="G13" s="762"/>
      <c r="H13" s="762"/>
      <c r="I13" s="762"/>
      <c r="J13" s="762"/>
      <c r="K13" s="762"/>
      <c r="L13" s="762"/>
      <c r="M13" s="762"/>
      <c r="N13" s="762"/>
      <c r="O13" s="762" t="e">
        <f>0+'[2]táj.3'!L12</f>
        <v>#REF!</v>
      </c>
      <c r="P13" s="762" t="e">
        <f t="shared" si="0"/>
        <v>#REF!</v>
      </c>
    </row>
    <row r="14" spans="1:16" ht="18" customHeight="1" hidden="1">
      <c r="A14" s="759"/>
      <c r="B14" s="759"/>
      <c r="C14" s="765"/>
      <c r="D14" s="762"/>
      <c r="E14" s="761">
        <f>1602+'[2]táj.3'!M13</f>
        <v>2952</v>
      </c>
      <c r="F14" s="762"/>
      <c r="G14" s="762"/>
      <c r="H14" s="762"/>
      <c r="I14" s="762"/>
      <c r="J14" s="762"/>
      <c r="K14" s="762"/>
      <c r="L14" s="762"/>
      <c r="M14" s="762"/>
      <c r="N14" s="762"/>
      <c r="O14" s="762" t="e">
        <f>0+'[2]táj.3'!L13</f>
        <v>#REF!</v>
      </c>
      <c r="P14" s="762" t="e">
        <f t="shared" si="0"/>
        <v>#REF!</v>
      </c>
    </row>
    <row r="15" spans="1:16" ht="16.5" customHeight="1" hidden="1">
      <c r="A15" s="759"/>
      <c r="B15" s="759"/>
      <c r="C15" s="766"/>
      <c r="D15" s="762"/>
      <c r="E15" s="761">
        <f>9653+'[2]táj.3'!M14</f>
        <v>18199</v>
      </c>
      <c r="F15" s="762"/>
      <c r="G15" s="762"/>
      <c r="H15" s="762"/>
      <c r="I15" s="762"/>
      <c r="J15" s="762"/>
      <c r="K15" s="762"/>
      <c r="L15" s="762"/>
      <c r="M15" s="762"/>
      <c r="N15" s="762"/>
      <c r="O15" s="762" t="e">
        <f>0+'[2]táj.3'!L14</f>
        <v>#REF!</v>
      </c>
      <c r="P15" s="762" t="e">
        <f t="shared" si="0"/>
        <v>#REF!</v>
      </c>
    </row>
    <row r="16" spans="1:16" ht="27" customHeight="1" hidden="1">
      <c r="A16" s="759"/>
      <c r="B16" s="759"/>
      <c r="C16" s="763"/>
      <c r="D16" s="762"/>
      <c r="E16" s="761">
        <f>3391+'[2]táj.3'!M15</f>
        <v>3664</v>
      </c>
      <c r="F16" s="762"/>
      <c r="G16" s="762"/>
      <c r="H16" s="762"/>
      <c r="I16" s="762"/>
      <c r="J16" s="762"/>
      <c r="K16" s="762"/>
      <c r="L16" s="762"/>
      <c r="M16" s="762"/>
      <c r="N16" s="762"/>
      <c r="O16" s="762" t="e">
        <f>0+'[2]táj.3'!L15</f>
        <v>#REF!</v>
      </c>
      <c r="P16" s="762" t="e">
        <f t="shared" si="0"/>
        <v>#REF!</v>
      </c>
    </row>
    <row r="17" spans="1:16" ht="16.5" customHeight="1" hidden="1">
      <c r="A17" s="759"/>
      <c r="B17" s="759"/>
      <c r="C17" s="764"/>
      <c r="D17" s="762"/>
      <c r="E17" s="761">
        <f>2872+'[2]táj.3'!M16</f>
        <v>8890</v>
      </c>
      <c r="F17" s="762"/>
      <c r="G17" s="762"/>
      <c r="H17" s="762"/>
      <c r="I17" s="762"/>
      <c r="J17" s="762"/>
      <c r="K17" s="762"/>
      <c r="L17" s="762"/>
      <c r="M17" s="762"/>
      <c r="N17" s="762"/>
      <c r="O17" s="762" t="e">
        <f>0+'[2]táj.3'!L16</f>
        <v>#REF!</v>
      </c>
      <c r="P17" s="762" t="e">
        <f t="shared" si="0"/>
        <v>#REF!</v>
      </c>
    </row>
    <row r="18" spans="1:16" ht="16.5" customHeight="1" hidden="1">
      <c r="A18" s="759"/>
      <c r="B18" s="759"/>
      <c r="C18" s="764"/>
      <c r="D18" s="762"/>
      <c r="E18" s="761">
        <f>10716+'[2]táj.3'!M17</f>
        <v>18732</v>
      </c>
      <c r="F18" s="762"/>
      <c r="G18" s="762"/>
      <c r="H18" s="762"/>
      <c r="I18" s="762"/>
      <c r="J18" s="762"/>
      <c r="K18" s="762"/>
      <c r="L18" s="762"/>
      <c r="M18" s="762"/>
      <c r="N18" s="762"/>
      <c r="O18" s="762" t="e">
        <f>0+'[2]táj.3'!L17</f>
        <v>#REF!</v>
      </c>
      <c r="P18" s="762" t="e">
        <f t="shared" si="0"/>
        <v>#REF!</v>
      </c>
    </row>
    <row r="19" spans="1:16" ht="16.5" customHeight="1" hidden="1">
      <c r="A19" s="759"/>
      <c r="B19" s="759"/>
      <c r="C19" s="764"/>
      <c r="D19" s="762"/>
      <c r="E19" s="761">
        <f>25052+'[2]táj.3'!M18</f>
        <v>27337</v>
      </c>
      <c r="F19" s="762"/>
      <c r="G19" s="762"/>
      <c r="H19" s="762"/>
      <c r="I19" s="762"/>
      <c r="J19" s="762"/>
      <c r="K19" s="762"/>
      <c r="L19" s="762"/>
      <c r="M19" s="762"/>
      <c r="N19" s="762"/>
      <c r="O19" s="762" t="e">
        <f>0+'[2]táj.3'!L18</f>
        <v>#REF!</v>
      </c>
      <c r="P19" s="762" t="e">
        <f t="shared" si="0"/>
        <v>#REF!</v>
      </c>
    </row>
    <row r="20" spans="1:16" ht="16.5" customHeight="1" hidden="1">
      <c r="A20" s="759"/>
      <c r="B20" s="759"/>
      <c r="C20" s="764"/>
      <c r="D20" s="762"/>
      <c r="E20" s="761">
        <f>3851+'[2]táj.3'!M19</f>
        <v>4833</v>
      </c>
      <c r="F20" s="762"/>
      <c r="G20" s="762"/>
      <c r="H20" s="762"/>
      <c r="I20" s="762"/>
      <c r="J20" s="762"/>
      <c r="K20" s="762"/>
      <c r="L20" s="762"/>
      <c r="M20" s="762"/>
      <c r="N20" s="762"/>
      <c r="O20" s="762" t="e">
        <f>0+'[2]táj.3'!L19</f>
        <v>#REF!</v>
      </c>
      <c r="P20" s="762" t="e">
        <f t="shared" si="0"/>
        <v>#REF!</v>
      </c>
    </row>
    <row r="21" spans="1:16" ht="25.5" customHeight="1" hidden="1">
      <c r="A21" s="759"/>
      <c r="B21" s="759"/>
      <c r="C21" s="763"/>
      <c r="D21" s="762"/>
      <c r="E21" s="761">
        <f>7937+'[2]táj.3'!M20</f>
        <v>9136</v>
      </c>
      <c r="F21" s="762"/>
      <c r="G21" s="762"/>
      <c r="H21" s="762"/>
      <c r="I21" s="762"/>
      <c r="J21" s="762"/>
      <c r="K21" s="762"/>
      <c r="L21" s="762"/>
      <c r="M21" s="762"/>
      <c r="N21" s="762"/>
      <c r="O21" s="762" t="e">
        <f>0+'[2]táj.3'!L20</f>
        <v>#REF!</v>
      </c>
      <c r="P21" s="762" t="e">
        <f t="shared" si="0"/>
        <v>#REF!</v>
      </c>
    </row>
    <row r="22" spans="1:16" ht="16.5" customHeight="1" hidden="1">
      <c r="A22" s="759"/>
      <c r="B22" s="759"/>
      <c r="C22" s="764"/>
      <c r="D22" s="762"/>
      <c r="E22" s="761">
        <f>18160+'[2]táj.3'!M21</f>
        <v>18243</v>
      </c>
      <c r="F22" s="762"/>
      <c r="G22" s="762"/>
      <c r="H22" s="762"/>
      <c r="I22" s="762"/>
      <c r="J22" s="762"/>
      <c r="K22" s="762"/>
      <c r="L22" s="762"/>
      <c r="M22" s="762"/>
      <c r="N22" s="762"/>
      <c r="O22" s="762" t="e">
        <f>0+'[2]táj.3'!L21</f>
        <v>#REF!</v>
      </c>
      <c r="P22" s="762" t="e">
        <f t="shared" si="0"/>
        <v>#REF!</v>
      </c>
    </row>
    <row r="23" spans="1:16" ht="14.25" customHeight="1">
      <c r="A23" s="832"/>
      <c r="B23" s="832"/>
      <c r="C23" s="833" t="s">
        <v>943</v>
      </c>
      <c r="D23" s="835"/>
      <c r="E23" s="834">
        <f aca="true" t="shared" si="1" ref="E23:P23">SUM(E4:E22)</f>
        <v>479464</v>
      </c>
      <c r="F23" s="835">
        <f t="shared" si="1"/>
        <v>5082860</v>
      </c>
      <c r="G23" s="835">
        <f t="shared" si="1"/>
        <v>23700000</v>
      </c>
      <c r="H23" s="835">
        <f t="shared" si="1"/>
        <v>0</v>
      </c>
      <c r="I23" s="835">
        <f t="shared" si="1"/>
        <v>8127000</v>
      </c>
      <c r="J23" s="835">
        <f t="shared" si="1"/>
        <v>0</v>
      </c>
      <c r="K23" s="835">
        <f t="shared" si="1"/>
        <v>0</v>
      </c>
      <c r="L23" s="835">
        <f t="shared" si="1"/>
        <v>0</v>
      </c>
      <c r="M23" s="835">
        <f t="shared" si="1"/>
        <v>8988454</v>
      </c>
      <c r="N23" s="835">
        <f t="shared" si="1"/>
        <v>301297311</v>
      </c>
      <c r="O23" s="835" t="e">
        <f t="shared" si="1"/>
        <v>#REF!</v>
      </c>
      <c r="P23" s="835" t="e">
        <f t="shared" si="1"/>
        <v>#REF!</v>
      </c>
    </row>
    <row r="24" spans="6:14" ht="13.5" customHeight="1">
      <c r="F24" s="767"/>
      <c r="G24" s="767"/>
      <c r="H24" s="767"/>
      <c r="I24" s="767"/>
      <c r="J24" s="767"/>
      <c r="K24" s="767"/>
      <c r="L24" s="767"/>
      <c r="M24" s="767"/>
      <c r="N24" s="767"/>
    </row>
    <row r="25" spans="6:14" ht="13.5" customHeight="1">
      <c r="F25" s="767"/>
      <c r="G25" s="767"/>
      <c r="H25" s="767"/>
      <c r="I25" s="767"/>
      <c r="J25" s="767"/>
      <c r="K25" s="767"/>
      <c r="L25" s="767"/>
      <c r="M25" s="767"/>
      <c r="N25" s="767"/>
    </row>
    <row r="26" spans="6:14" ht="13.5" customHeight="1">
      <c r="F26" s="767"/>
      <c r="G26" s="767"/>
      <c r="H26" s="767"/>
      <c r="I26" s="767"/>
      <c r="J26" s="767"/>
      <c r="K26" s="767"/>
      <c r="L26" s="767"/>
      <c r="M26" s="767"/>
      <c r="N26" s="768"/>
    </row>
    <row r="27" spans="6:14" ht="13.5" customHeight="1">
      <c r="F27" s="767"/>
      <c r="G27" s="767"/>
      <c r="H27" s="767"/>
      <c r="I27" s="767"/>
      <c r="J27" s="767"/>
      <c r="K27" s="767"/>
      <c r="L27" s="767"/>
      <c r="M27" s="767"/>
      <c r="N27" s="768"/>
    </row>
    <row r="28" spans="6:14" ht="13.5" customHeight="1">
      <c r="F28" s="767"/>
      <c r="G28" s="767"/>
      <c r="H28" s="767"/>
      <c r="I28" s="767"/>
      <c r="J28" s="767"/>
      <c r="K28" s="767"/>
      <c r="L28" s="767"/>
      <c r="M28" s="767"/>
      <c r="N28" s="767"/>
    </row>
    <row r="29" ht="13.5" customHeight="1"/>
    <row r="30" ht="13.5" customHeight="1"/>
    <row r="31" ht="13.5" customHeight="1"/>
  </sheetData>
  <sheetProtection/>
  <mergeCells count="7">
    <mergeCell ref="P1:P2"/>
    <mergeCell ref="A1:A2"/>
    <mergeCell ref="C1:C2"/>
    <mergeCell ref="F1:L1"/>
    <mergeCell ref="M1:O1"/>
    <mergeCell ref="D1:D2"/>
    <mergeCell ref="E1:E2"/>
  </mergeCells>
  <printOptions horizontalCentered="1"/>
  <pageMargins left="0.1968503937007874" right="0.1968503937007874" top="1.8110236220472442" bottom="0.7874015748031497" header="0.8661417322834646" footer="0.5118110236220472"/>
  <pageSetup fitToHeight="1" fitToWidth="1" horizontalDpi="300" verticalDpi="300" orientation="landscape" paperSize="9" r:id="rId1"/>
  <headerFooter alignWithMargins="0">
    <oddHeader>&amp;C&amp;"Times New Roman,Félkövér dőlt"LETENYE VÁROS ÖNKORMÁNYZATA ÁLTAL IRÁNYÍTOTT KÖLTSÉGVETÉSI SZERVEK
  2017. ÉVI  BEVÉTELI ELŐIRÁNYZATAI&amp;R&amp;"Times New Roman,Félkövér dőlt"5. melléklet
Adatok: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="110" zoomScaleNormal="110" zoomScalePageLayoutView="0" workbookViewId="0" topLeftCell="A1">
      <pane ySplit="2" topLeftCell="A3" activePane="bottomLeft" state="frozen"/>
      <selection pane="topLeft" activeCell="B1" sqref="B1"/>
      <selection pane="bottomLeft" activeCell="D16" sqref="D16"/>
    </sheetView>
  </sheetViews>
  <sheetFormatPr defaultColWidth="8.00390625" defaultRowHeight="12.75"/>
  <cols>
    <col min="1" max="2" width="3.28125" style="694" customWidth="1"/>
    <col min="3" max="3" width="28.7109375" style="694" customWidth="1"/>
    <col min="4" max="4" width="10.57421875" style="694" customWidth="1"/>
    <col min="5" max="5" width="9.28125" style="694" hidden="1" customWidth="1"/>
    <col min="6" max="6" width="10.421875" style="694" customWidth="1"/>
    <col min="7" max="7" width="10.140625" style="694" customWidth="1"/>
    <col min="8" max="10" width="9.00390625" style="694" customWidth="1"/>
    <col min="11" max="12" width="9.57421875" style="694" customWidth="1"/>
    <col min="13" max="13" width="8.140625" style="694" customWidth="1"/>
    <col min="14" max="14" width="7.00390625" style="694" customWidth="1"/>
    <col min="15" max="15" width="10.00390625" style="702" customWidth="1"/>
    <col min="16" max="16384" width="8.00390625" style="694" customWidth="1"/>
  </cols>
  <sheetData>
    <row r="1" spans="1:15" ht="12.75" customHeight="1">
      <c r="A1" s="1797" t="s">
        <v>652</v>
      </c>
      <c r="B1" s="822"/>
      <c r="C1" s="1797" t="s">
        <v>141</v>
      </c>
      <c r="D1" s="1795" t="s">
        <v>1017</v>
      </c>
      <c r="E1" s="1795" t="s">
        <v>1015</v>
      </c>
      <c r="F1" s="1798" t="s">
        <v>976</v>
      </c>
      <c r="G1" s="1798"/>
      <c r="H1" s="1798"/>
      <c r="I1" s="1798"/>
      <c r="J1" s="1798"/>
      <c r="K1" s="1798"/>
      <c r="L1" s="1798"/>
      <c r="M1" s="1798"/>
      <c r="N1" s="1797" t="s">
        <v>1040</v>
      </c>
      <c r="O1" s="1797" t="s">
        <v>704</v>
      </c>
    </row>
    <row r="2" spans="1:15" s="695" customFormat="1" ht="60" customHeight="1">
      <c r="A2" s="1797"/>
      <c r="B2" s="822"/>
      <c r="C2" s="1797"/>
      <c r="D2" s="1796"/>
      <c r="E2" s="1796"/>
      <c r="F2" s="822" t="s">
        <v>169</v>
      </c>
      <c r="G2" s="822" t="s">
        <v>977</v>
      </c>
      <c r="H2" s="822" t="s">
        <v>1073</v>
      </c>
      <c r="I2" s="822" t="s">
        <v>19</v>
      </c>
      <c r="J2" s="822" t="s">
        <v>22</v>
      </c>
      <c r="K2" s="822" t="s">
        <v>42</v>
      </c>
      <c r="L2" s="822" t="s">
        <v>51</v>
      </c>
      <c r="M2" s="822" t="s">
        <v>978</v>
      </c>
      <c r="N2" s="1799"/>
      <c r="O2" s="1797"/>
    </row>
    <row r="3" spans="1:15" s="695" customFormat="1" ht="18" customHeight="1">
      <c r="A3" s="863">
        <v>2</v>
      </c>
      <c r="B3" s="863"/>
      <c r="C3" s="696" t="s">
        <v>650</v>
      </c>
      <c r="D3" s="864"/>
      <c r="E3" s="864"/>
      <c r="F3" s="863"/>
      <c r="G3" s="863"/>
      <c r="H3" s="863"/>
      <c r="I3" s="863"/>
      <c r="J3" s="863"/>
      <c r="K3" s="863"/>
      <c r="L3" s="863"/>
      <c r="M3" s="863"/>
      <c r="N3" s="865"/>
      <c r="O3" s="863"/>
    </row>
    <row r="4" spans="1:15" s="695" customFormat="1" ht="15" customHeight="1">
      <c r="A4" s="815"/>
      <c r="B4" s="815">
        <v>1</v>
      </c>
      <c r="C4" s="816" t="s">
        <v>658</v>
      </c>
      <c r="D4" s="817">
        <v>131527714</v>
      </c>
      <c r="E4" s="817"/>
      <c r="F4" s="818">
        <v>83512694</v>
      </c>
      <c r="G4" s="818">
        <v>20182770</v>
      </c>
      <c r="H4" s="818">
        <v>25832250</v>
      </c>
      <c r="I4" s="818"/>
      <c r="J4" s="818"/>
      <c r="K4" s="818">
        <v>2000000</v>
      </c>
      <c r="L4" s="818"/>
      <c r="M4" s="818"/>
      <c r="N4" s="818"/>
      <c r="O4" s="818">
        <f>SUM(F4:N4)</f>
        <v>131527714</v>
      </c>
    </row>
    <row r="5" spans="1:15" s="695" customFormat="1" ht="15" customHeight="1">
      <c r="A5" s="815"/>
      <c r="B5" s="815">
        <v>2</v>
      </c>
      <c r="C5" s="816" t="s">
        <v>1035</v>
      </c>
      <c r="D5" s="817">
        <v>133437723</v>
      </c>
      <c r="E5" s="817"/>
      <c r="F5" s="818">
        <v>94674240</v>
      </c>
      <c r="G5" s="818">
        <v>20895333</v>
      </c>
      <c r="H5" s="818">
        <v>17868150</v>
      </c>
      <c r="I5" s="818"/>
      <c r="J5" s="818"/>
      <c r="K5" s="818"/>
      <c r="L5" s="818"/>
      <c r="M5" s="818"/>
      <c r="N5" s="818"/>
      <c r="O5" s="818">
        <f>SUM(F5:N5)</f>
        <v>133437723</v>
      </c>
    </row>
    <row r="6" spans="1:15" s="695" customFormat="1" ht="15" customHeight="1">
      <c r="A6" s="815"/>
      <c r="B6" s="815">
        <v>3</v>
      </c>
      <c r="C6" s="816" t="s">
        <v>660</v>
      </c>
      <c r="D6" s="827">
        <v>56287580</v>
      </c>
      <c r="E6" s="827"/>
      <c r="F6" s="762">
        <v>22029000</v>
      </c>
      <c r="G6" s="762">
        <v>4888380</v>
      </c>
      <c r="H6" s="828">
        <v>29243200</v>
      </c>
      <c r="I6" s="828"/>
      <c r="J6" s="828"/>
      <c r="K6" s="828">
        <v>127000</v>
      </c>
      <c r="L6" s="828"/>
      <c r="M6" s="829"/>
      <c r="N6" s="827"/>
      <c r="O6" s="818">
        <f>SUM(F6:N6)</f>
        <v>56287580</v>
      </c>
    </row>
    <row r="7" spans="1:15" s="695" customFormat="1" ht="27.75" customHeight="1">
      <c r="A7" s="815"/>
      <c r="B7" s="815">
        <v>4</v>
      </c>
      <c r="C7" s="816" t="s">
        <v>705</v>
      </c>
      <c r="D7" s="827">
        <v>25942608</v>
      </c>
      <c r="E7" s="827"/>
      <c r="F7" s="829">
        <v>18106728</v>
      </c>
      <c r="G7" s="829">
        <v>4010480</v>
      </c>
      <c r="H7" s="829">
        <v>3825400</v>
      </c>
      <c r="I7" s="829"/>
      <c r="J7" s="829"/>
      <c r="K7" s="829"/>
      <c r="L7" s="829"/>
      <c r="M7" s="829"/>
      <c r="N7" s="696"/>
      <c r="O7" s="818">
        <f>SUM(F7:N7)</f>
        <v>25942608</v>
      </c>
    </row>
    <row r="8" spans="1:15" s="819" customFormat="1" ht="12">
      <c r="A8" s="823"/>
      <c r="B8" s="823"/>
      <c r="C8" s="824" t="s">
        <v>943</v>
      </c>
      <c r="D8" s="825">
        <f aca="true" t="shared" si="0" ref="D8:O8">SUM(D4:D7)</f>
        <v>347195625</v>
      </c>
      <c r="E8" s="825">
        <f t="shared" si="0"/>
        <v>0</v>
      </c>
      <c r="F8" s="826">
        <f t="shared" si="0"/>
        <v>218322662</v>
      </c>
      <c r="G8" s="826">
        <f t="shared" si="0"/>
        <v>49976963</v>
      </c>
      <c r="H8" s="826">
        <f t="shared" si="0"/>
        <v>76769000</v>
      </c>
      <c r="I8" s="826">
        <f t="shared" si="0"/>
        <v>0</v>
      </c>
      <c r="J8" s="826">
        <f t="shared" si="0"/>
        <v>0</v>
      </c>
      <c r="K8" s="826">
        <f t="shared" si="0"/>
        <v>2127000</v>
      </c>
      <c r="L8" s="826">
        <f t="shared" si="0"/>
        <v>0</v>
      </c>
      <c r="M8" s="826">
        <f t="shared" si="0"/>
        <v>0</v>
      </c>
      <c r="N8" s="826">
        <f t="shared" si="0"/>
        <v>0</v>
      </c>
      <c r="O8" s="826">
        <f t="shared" si="0"/>
        <v>347195625</v>
      </c>
    </row>
    <row r="9" s="819" customFormat="1" ht="12">
      <c r="O9" s="820"/>
    </row>
    <row r="10" spans="3:15" s="819" customFormat="1" ht="12">
      <c r="C10" s="821"/>
      <c r="D10" s="821"/>
      <c r="E10" s="821"/>
      <c r="O10" s="820"/>
    </row>
    <row r="11" s="819" customFormat="1" ht="12">
      <c r="O11" s="820"/>
    </row>
    <row r="12" s="819" customFormat="1" ht="12">
      <c r="O12" s="820"/>
    </row>
    <row r="13" spans="6:15" s="819" customFormat="1" ht="12">
      <c r="F13" s="821"/>
      <c r="O13" s="820"/>
    </row>
  </sheetData>
  <sheetProtection/>
  <mergeCells count="7">
    <mergeCell ref="O1:O2"/>
    <mergeCell ref="A1:A2"/>
    <mergeCell ref="C1:C2"/>
    <mergeCell ref="F1:M1"/>
    <mergeCell ref="N1:N2"/>
    <mergeCell ref="D1:D2"/>
    <mergeCell ref="E1:E2"/>
  </mergeCells>
  <printOptions horizontalCentered="1" verticalCentered="1"/>
  <pageMargins left="0.2362204724409449" right="0.35433070866141736" top="0.7086614173228347" bottom="0.7874015748031497" header="0.6299212598425197" footer="0.5118110236220472"/>
  <pageSetup fitToHeight="1" fitToWidth="1" horizontalDpi="300" verticalDpi="300" orientation="landscape" paperSize="9" r:id="rId1"/>
  <headerFooter alignWithMargins="0">
    <oddHeader>&amp;C&amp;"Times New Roman CE,Félkövér dőlt"LETENYE VÁROS ÖNKORMÁNYZATA ÁLTAL IRÁNYÍTOTT KÖLTSÉGVETÉSI SZERVEK 
2017.  ÉVI KIADÁSI ELŐIRÁNYZATAI&amp;R&amp;"Times New Roman CE,Félkövér dőlt"6. melléklet
Adatok: 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32"/>
  <sheetViews>
    <sheetView zoomScale="110" zoomScaleNormal="110" workbookViewId="0" topLeftCell="A1">
      <selection activeCell="E1" sqref="E1"/>
    </sheetView>
  </sheetViews>
  <sheetFormatPr defaultColWidth="8.00390625" defaultRowHeight="12.75"/>
  <cols>
    <col min="1" max="1" width="8.00390625" style="694" customWidth="1"/>
    <col min="2" max="2" width="43.28125" style="694" customWidth="1"/>
    <col min="3" max="3" width="14.140625" style="694" customWidth="1"/>
    <col min="4" max="5" width="14.00390625" style="694" customWidth="1"/>
    <col min="6" max="16384" width="8.00390625" style="694" customWidth="1"/>
  </cols>
  <sheetData>
    <row r="1" spans="1:5" s="836" customFormat="1" ht="49.5" customHeight="1" thickBot="1">
      <c r="A1" s="858" t="s">
        <v>708</v>
      </c>
      <c r="B1" s="858" t="s">
        <v>141</v>
      </c>
      <c r="C1" s="858" t="s">
        <v>1314</v>
      </c>
      <c r="D1" s="858" t="s">
        <v>1340</v>
      </c>
      <c r="E1" s="858" t="s">
        <v>1313</v>
      </c>
    </row>
    <row r="2" spans="1:5" s="836" customFormat="1" ht="19.5" customHeight="1">
      <c r="A2" s="837"/>
      <c r="B2" s="838" t="s">
        <v>976</v>
      </c>
      <c r="C2" s="837"/>
      <c r="D2" s="838"/>
      <c r="E2" s="837"/>
    </row>
    <row r="3" spans="1:5" s="843" customFormat="1" ht="12.75">
      <c r="A3" s="839" t="s">
        <v>12</v>
      </c>
      <c r="B3" s="840" t="s">
        <v>169</v>
      </c>
      <c r="C3" s="841">
        <v>26492060</v>
      </c>
      <c r="D3" s="842">
        <v>954013</v>
      </c>
      <c r="E3" s="1332">
        <f aca="true" t="shared" si="0" ref="E3:E12">C3+D3</f>
        <v>27446073</v>
      </c>
    </row>
    <row r="4" spans="1:5" s="698" customFormat="1" ht="12.75">
      <c r="A4" s="839" t="s">
        <v>14</v>
      </c>
      <c r="B4" s="844" t="s">
        <v>709</v>
      </c>
      <c r="C4" s="841">
        <v>3355857</v>
      </c>
      <c r="D4" s="842">
        <v>82000</v>
      </c>
      <c r="E4" s="1332">
        <f t="shared" si="0"/>
        <v>3437857</v>
      </c>
    </row>
    <row r="5" spans="1:5" s="698" customFormat="1" ht="12.75">
      <c r="A5" s="839" t="s">
        <v>16</v>
      </c>
      <c r="B5" s="845" t="s">
        <v>710</v>
      </c>
      <c r="C5" s="841">
        <v>12212644</v>
      </c>
      <c r="D5" s="842">
        <v>6366885</v>
      </c>
      <c r="E5" s="1332">
        <f t="shared" si="0"/>
        <v>18579529</v>
      </c>
    </row>
    <row r="6" spans="1:5" s="698" customFormat="1" ht="12.75">
      <c r="A6" s="839" t="s">
        <v>18</v>
      </c>
      <c r="B6" s="845" t="s">
        <v>19</v>
      </c>
      <c r="C6" s="841">
        <v>4001216</v>
      </c>
      <c r="D6" s="842">
        <v>4948740</v>
      </c>
      <c r="E6" s="1332">
        <f t="shared" si="0"/>
        <v>8949956</v>
      </c>
    </row>
    <row r="7" spans="1:5" s="698" customFormat="1" ht="12.75">
      <c r="A7" s="839" t="s">
        <v>21</v>
      </c>
      <c r="B7" s="845" t="s">
        <v>22</v>
      </c>
      <c r="C7" s="841">
        <v>132000</v>
      </c>
      <c r="D7" s="842">
        <v>6500</v>
      </c>
      <c r="E7" s="1332">
        <f t="shared" si="0"/>
        <v>138500</v>
      </c>
    </row>
    <row r="8" spans="1:5" s="698" customFormat="1" ht="13.5">
      <c r="A8" s="839"/>
      <c r="B8" s="846" t="s">
        <v>711</v>
      </c>
      <c r="C8" s="847">
        <f>SUM(C3:C7)</f>
        <v>46193777</v>
      </c>
      <c r="D8" s="848">
        <f>SUM(D3:D7)</f>
        <v>12358138</v>
      </c>
      <c r="E8" s="853">
        <f t="shared" si="0"/>
        <v>58551915</v>
      </c>
    </row>
    <row r="9" spans="1:5" s="698" customFormat="1" ht="12.75">
      <c r="A9" s="849" t="s">
        <v>41</v>
      </c>
      <c r="B9" s="850" t="s">
        <v>42</v>
      </c>
      <c r="C9" s="850">
        <v>11538578</v>
      </c>
      <c r="D9" s="851">
        <v>-4939636</v>
      </c>
      <c r="E9" s="1332">
        <f t="shared" si="0"/>
        <v>6598942</v>
      </c>
    </row>
    <row r="10" spans="1:5" s="698" customFormat="1" ht="12.75">
      <c r="A10" s="849" t="s">
        <v>50</v>
      </c>
      <c r="B10" s="850" t="s">
        <v>51</v>
      </c>
      <c r="C10" s="850">
        <v>0</v>
      </c>
      <c r="D10" s="851">
        <v>31402747</v>
      </c>
      <c r="E10" s="1332">
        <f t="shared" si="0"/>
        <v>31402747</v>
      </c>
    </row>
    <row r="11" spans="1:5" s="698" customFormat="1" ht="12.75">
      <c r="A11" s="849" t="s">
        <v>58</v>
      </c>
      <c r="B11" s="850" t="s">
        <v>1038</v>
      </c>
      <c r="C11" s="850">
        <v>1704369</v>
      </c>
      <c r="D11" s="851">
        <v>0</v>
      </c>
      <c r="E11" s="1332">
        <f t="shared" si="0"/>
        <v>1704369</v>
      </c>
    </row>
    <row r="12" spans="1:5" s="698" customFormat="1" ht="13.5">
      <c r="A12" s="849"/>
      <c r="B12" s="852" t="s">
        <v>712</v>
      </c>
      <c r="C12" s="853">
        <f>SUM(C9:C11)</f>
        <v>13242947</v>
      </c>
      <c r="D12" s="854">
        <f>SUM(D9:D11)</f>
        <v>26463111</v>
      </c>
      <c r="E12" s="853">
        <f t="shared" si="0"/>
        <v>39706058</v>
      </c>
    </row>
    <row r="13" spans="1:5" s="698" customFormat="1" ht="18" customHeight="1">
      <c r="A13" s="849" t="s">
        <v>79</v>
      </c>
      <c r="B13" s="852" t="s">
        <v>190</v>
      </c>
      <c r="C13" s="853">
        <f>SUM(C8+C12)</f>
        <v>59436724</v>
      </c>
      <c r="D13" s="853">
        <f>SUM(D8+D12)</f>
        <v>38821249</v>
      </c>
      <c r="E13" s="853">
        <f>SUM(E8+E12)</f>
        <v>98257973</v>
      </c>
    </row>
    <row r="14" spans="1:5" s="698" customFormat="1" ht="16.5" customHeight="1">
      <c r="A14" s="849" t="s">
        <v>136</v>
      </c>
      <c r="B14" s="852" t="s">
        <v>1040</v>
      </c>
      <c r="C14" s="853">
        <v>1023271</v>
      </c>
      <c r="D14" s="853">
        <v>921742</v>
      </c>
      <c r="E14" s="853">
        <f>C14+D14</f>
        <v>1945013</v>
      </c>
    </row>
    <row r="15" spans="1:5" s="699" customFormat="1" ht="18.75" customHeight="1">
      <c r="A15" s="859"/>
      <c r="B15" s="860" t="s">
        <v>713</v>
      </c>
      <c r="C15" s="861">
        <f>SUM(C13:C14)</f>
        <v>60459995</v>
      </c>
      <c r="D15" s="861">
        <f>SUM(D13:D14)</f>
        <v>39742991</v>
      </c>
      <c r="E15" s="861">
        <f>SUM(E13:E14)</f>
        <v>100202986</v>
      </c>
    </row>
    <row r="16" spans="1:5" s="821" customFormat="1" ht="12.75">
      <c r="A16" s="855"/>
      <c r="B16" s="856"/>
      <c r="C16" s="856"/>
      <c r="D16" s="856"/>
      <c r="E16" s="856"/>
    </row>
    <row r="17" spans="1:5" s="819" customFormat="1" ht="12.75">
      <c r="A17" s="855"/>
      <c r="B17" s="855"/>
      <c r="C17" s="855"/>
      <c r="D17" s="855"/>
      <c r="E17" s="855"/>
    </row>
    <row r="18" spans="1:5" s="819" customFormat="1" ht="12.75">
      <c r="A18" s="855"/>
      <c r="B18" s="855"/>
      <c r="C18" s="855"/>
      <c r="D18" s="855"/>
      <c r="E18" s="855"/>
    </row>
    <row r="19" spans="1:5" s="819" customFormat="1" ht="12.75">
      <c r="A19" s="855"/>
      <c r="B19" s="855"/>
      <c r="C19" s="855"/>
      <c r="D19" s="855"/>
      <c r="E19" s="855"/>
    </row>
    <row r="20" spans="1:5" s="819" customFormat="1" ht="12.75">
      <c r="A20" s="855"/>
      <c r="B20" s="855"/>
      <c r="C20" s="855"/>
      <c r="D20" s="855"/>
      <c r="E20" s="855"/>
    </row>
    <row r="21" spans="1:5" s="819" customFormat="1" ht="12.75">
      <c r="A21" s="855"/>
      <c r="B21" s="855"/>
      <c r="C21" s="855"/>
      <c r="D21" s="855"/>
      <c r="E21" s="855"/>
    </row>
    <row r="22" spans="1:5" s="819" customFormat="1" ht="12.75">
      <c r="A22" s="855"/>
      <c r="B22" s="855"/>
      <c r="C22" s="855"/>
      <c r="D22" s="855"/>
      <c r="E22" s="855"/>
    </row>
    <row r="23" spans="1:5" s="819" customFormat="1" ht="12.75">
      <c r="A23" s="855"/>
      <c r="B23" s="855"/>
      <c r="C23" s="855"/>
      <c r="D23" s="855"/>
      <c r="E23" s="855"/>
    </row>
    <row r="24" spans="1:5" s="819" customFormat="1" ht="12.75">
      <c r="A24" s="855"/>
      <c r="B24" s="855"/>
      <c r="C24" s="855"/>
      <c r="D24" s="855"/>
      <c r="E24" s="855"/>
    </row>
    <row r="25" spans="1:5" s="819" customFormat="1" ht="12.75">
      <c r="A25" s="855"/>
      <c r="B25" s="855"/>
      <c r="C25" s="855"/>
      <c r="D25" s="855"/>
      <c r="E25" s="855"/>
    </row>
    <row r="26" spans="1:5" s="819" customFormat="1" ht="12.75">
      <c r="A26" s="857"/>
      <c r="B26" s="855"/>
      <c r="C26" s="855"/>
      <c r="D26" s="855"/>
      <c r="E26" s="855"/>
    </row>
    <row r="27" spans="1:5" ht="12.75">
      <c r="A27" s="857"/>
      <c r="B27" s="857"/>
      <c r="C27" s="857"/>
      <c r="D27" s="857"/>
      <c r="E27" s="857"/>
    </row>
    <row r="28" spans="1:5" ht="12.75">
      <c r="A28" s="857"/>
      <c r="B28" s="857"/>
      <c r="C28" s="857"/>
      <c r="D28" s="857"/>
      <c r="E28" s="857"/>
    </row>
    <row r="29" spans="1:5" ht="12.75">
      <c r="A29" s="857"/>
      <c r="B29" s="857"/>
      <c r="C29" s="857"/>
      <c r="D29" s="857"/>
      <c r="E29" s="857"/>
    </row>
    <row r="30" spans="1:5" ht="12.75">
      <c r="A30" s="857"/>
      <c r="B30" s="857"/>
      <c r="C30" s="857"/>
      <c r="D30" s="857"/>
      <c r="E30" s="857"/>
    </row>
    <row r="31" spans="1:5" ht="12.75">
      <c r="A31" s="857"/>
      <c r="B31" s="857"/>
      <c r="C31" s="857"/>
      <c r="D31" s="857"/>
      <c r="E31" s="857"/>
    </row>
    <row r="32" spans="2:5" ht="12.75">
      <c r="B32" s="857"/>
      <c r="C32" s="857"/>
      <c r="D32" s="857"/>
      <c r="E32" s="857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dőlt"ZAJK KÖZSÉG  ÖNKORMÁNYZATA
KIADÁSI  ELŐIRÁNYZATAI
ROVATONKÉNT 2019.  ÉVBEN&amp;R&amp;"Times New Roman CE,Félkövér dőlt"5. melléklet
Adatok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8:G79"/>
  <sheetViews>
    <sheetView zoomScalePageLayoutView="0" workbookViewId="0" topLeftCell="A37">
      <selection activeCell="B84" sqref="B84"/>
    </sheetView>
  </sheetViews>
  <sheetFormatPr defaultColWidth="9.140625" defaultRowHeight="12.75"/>
  <cols>
    <col min="1" max="1" width="6.00390625" style="941" customWidth="1"/>
    <col min="2" max="2" width="58.00390625" style="941" customWidth="1"/>
    <col min="3" max="3" width="5.8515625" style="941" customWidth="1"/>
    <col min="4" max="4" width="13.28125" style="941" customWidth="1"/>
    <col min="5" max="6" width="13.7109375" style="941" customWidth="1"/>
    <col min="7" max="7" width="15.57421875" style="941" customWidth="1"/>
    <col min="8" max="16384" width="9.140625" style="941" customWidth="1"/>
  </cols>
  <sheetData>
    <row r="8" spans="1:7" ht="15" customHeight="1">
      <c r="A8" s="1816" t="s">
        <v>246</v>
      </c>
      <c r="B8" s="1813" t="s">
        <v>730</v>
      </c>
      <c r="C8" s="1814"/>
      <c r="D8" s="1814"/>
      <c r="E8" s="1814"/>
      <c r="F8" s="1814"/>
      <c r="G8" s="1815"/>
    </row>
    <row r="9" spans="1:7" ht="15" customHeight="1">
      <c r="A9" s="1817"/>
      <c r="B9" s="1818"/>
      <c r="C9" s="1818"/>
      <c r="D9" s="1818"/>
      <c r="E9" s="1818"/>
      <c r="F9" s="1818"/>
      <c r="G9" s="1818"/>
    </row>
    <row r="10" spans="1:7" ht="15" customHeight="1">
      <c r="A10" s="1806" t="s">
        <v>247</v>
      </c>
      <c r="B10" s="1806"/>
      <c r="C10" s="1803" t="s">
        <v>946</v>
      </c>
      <c r="D10" s="1825" t="s">
        <v>1017</v>
      </c>
      <c r="E10" s="1826"/>
      <c r="F10" s="1826"/>
      <c r="G10" s="1827"/>
    </row>
    <row r="11" spans="1:7" ht="15" customHeight="1">
      <c r="A11" s="1806"/>
      <c r="B11" s="1806"/>
      <c r="C11" s="1804"/>
      <c r="D11" s="1823" t="s">
        <v>142</v>
      </c>
      <c r="E11" s="1819" t="s">
        <v>143</v>
      </c>
      <c r="F11" s="1821" t="s">
        <v>248</v>
      </c>
      <c r="G11" s="1805" t="s">
        <v>144</v>
      </c>
    </row>
    <row r="12" spans="1:7" ht="15" customHeight="1">
      <c r="A12" s="1806"/>
      <c r="B12" s="1806"/>
      <c r="C12" s="1805"/>
      <c r="D12" s="1824"/>
      <c r="E12" s="1820"/>
      <c r="F12" s="1822"/>
      <c r="G12" s="1812"/>
    </row>
    <row r="13" spans="1:7" ht="12" customHeight="1">
      <c r="A13" s="1800" t="s">
        <v>944</v>
      </c>
      <c r="B13" s="1801"/>
      <c r="C13" s="942"/>
      <c r="D13" s="943">
        <f>SUM(D14,D34,D43)</f>
        <v>401783734</v>
      </c>
      <c r="E13" s="943">
        <f>SUM(E14,E34,E43)</f>
        <v>200000</v>
      </c>
      <c r="F13" s="943">
        <f>SUM(F14,F34,F43)</f>
        <v>0</v>
      </c>
      <c r="G13" s="943">
        <f>SUM(G14,G34,G43)</f>
        <v>401983734</v>
      </c>
    </row>
    <row r="14" spans="1:7" ht="12" customHeight="1">
      <c r="A14" s="1809" t="s">
        <v>249</v>
      </c>
      <c r="B14" s="1802"/>
      <c r="C14" s="945"/>
      <c r="D14" s="946">
        <f>SUM(D16,D18,D20,D32)</f>
        <v>290875897</v>
      </c>
      <c r="E14" s="946">
        <f>SUM(E16,E18,E20,E32)</f>
        <v>200000</v>
      </c>
      <c r="F14" s="946">
        <f>SUM(F16,F18,F20,F32)</f>
        <v>0</v>
      </c>
      <c r="G14" s="946">
        <f>SUM(G16,G18,G20,G32)</f>
        <v>291075897</v>
      </c>
    </row>
    <row r="15" spans="1:7" ht="12" customHeight="1">
      <c r="A15" s="947">
        <v>1</v>
      </c>
      <c r="B15" s="948" t="s">
        <v>250</v>
      </c>
      <c r="C15" s="945"/>
      <c r="D15" s="946">
        <f>SUM(D32,D20,D18,D16)</f>
        <v>290875897</v>
      </c>
      <c r="E15" s="946"/>
      <c r="F15" s="946"/>
      <c r="G15" s="946">
        <f aca="true" t="shared" si="0" ref="G15:G20">SUM(D15:F15)</f>
        <v>290875897</v>
      </c>
    </row>
    <row r="16" spans="1:7" ht="12" customHeight="1">
      <c r="A16" s="949"/>
      <c r="B16" s="950" t="s">
        <v>251</v>
      </c>
      <c r="C16" s="950" t="s">
        <v>1128</v>
      </c>
      <c r="D16" s="951">
        <f>SUM(D17)</f>
        <v>89572041</v>
      </c>
      <c r="E16" s="951">
        <v>0</v>
      </c>
      <c r="F16" s="951">
        <v>0</v>
      </c>
      <c r="G16" s="951">
        <f t="shared" si="0"/>
        <v>89572041</v>
      </c>
    </row>
    <row r="17" spans="1:7" ht="12" customHeight="1">
      <c r="A17" s="949"/>
      <c r="B17" s="952" t="s">
        <v>252</v>
      </c>
      <c r="C17" s="952" t="s">
        <v>1140</v>
      </c>
      <c r="D17" s="953">
        <v>89572041</v>
      </c>
      <c r="E17" s="953"/>
      <c r="F17" s="953"/>
      <c r="G17" s="953">
        <f t="shared" si="0"/>
        <v>89572041</v>
      </c>
    </row>
    <row r="18" spans="1:7" ht="12" customHeight="1">
      <c r="A18" s="954"/>
      <c r="B18" s="950" t="s">
        <v>253</v>
      </c>
      <c r="C18" s="950" t="s">
        <v>1162</v>
      </c>
      <c r="D18" s="951">
        <f>SUM(D19)</f>
        <v>166796000</v>
      </c>
      <c r="E18" s="951">
        <v>0</v>
      </c>
      <c r="F18" s="951">
        <v>0</v>
      </c>
      <c r="G18" s="951">
        <f t="shared" si="0"/>
        <v>166796000</v>
      </c>
    </row>
    <row r="19" spans="1:7" ht="12" customHeight="1">
      <c r="A19" s="949"/>
      <c r="B19" s="952" t="s">
        <v>254</v>
      </c>
      <c r="C19" s="952" t="s">
        <v>1176</v>
      </c>
      <c r="D19" s="953">
        <v>166796000</v>
      </c>
      <c r="E19" s="953"/>
      <c r="F19" s="953"/>
      <c r="G19" s="953">
        <f t="shared" si="0"/>
        <v>166796000</v>
      </c>
    </row>
    <row r="20" spans="1:7" ht="12" customHeight="1">
      <c r="A20" s="949"/>
      <c r="B20" s="950" t="s">
        <v>255</v>
      </c>
      <c r="C20" s="950" t="s">
        <v>1179</v>
      </c>
      <c r="D20" s="951">
        <f>SUM(D21:D31)</f>
        <v>21548377</v>
      </c>
      <c r="E20" s="951">
        <f>SUM(E21:E31)</f>
        <v>200000</v>
      </c>
      <c r="F20" s="951">
        <f>SUM(F21:F31)</f>
        <v>0</v>
      </c>
      <c r="G20" s="951">
        <f t="shared" si="0"/>
        <v>21748377</v>
      </c>
    </row>
    <row r="21" spans="1:7" ht="12" customHeight="1">
      <c r="A21" s="949"/>
      <c r="B21" s="952" t="s">
        <v>256</v>
      </c>
      <c r="C21" s="952" t="s">
        <v>1182</v>
      </c>
      <c r="D21" s="955"/>
      <c r="E21" s="955"/>
      <c r="F21" s="955"/>
      <c r="G21" s="955"/>
    </row>
    <row r="22" spans="1:7" ht="12" customHeight="1">
      <c r="A22" s="949"/>
      <c r="B22" s="952" t="s">
        <v>257</v>
      </c>
      <c r="C22" s="952" t="s">
        <v>1185</v>
      </c>
      <c r="D22" s="955">
        <v>1500000</v>
      </c>
      <c r="E22" s="955"/>
      <c r="F22" s="955"/>
      <c r="G22" s="955">
        <f>SUM(D22:F22)</f>
        <v>1500000</v>
      </c>
    </row>
    <row r="23" spans="1:7" ht="12" customHeight="1">
      <c r="A23" s="949"/>
      <c r="B23" s="952" t="s">
        <v>258</v>
      </c>
      <c r="C23" s="952" t="s">
        <v>1188</v>
      </c>
      <c r="D23" s="955">
        <v>5048377</v>
      </c>
      <c r="E23" s="955"/>
      <c r="F23" s="955"/>
      <c r="G23" s="955">
        <f>SUM(D23:F23)</f>
        <v>5048377</v>
      </c>
    </row>
    <row r="24" spans="1:7" ht="12" customHeight="1">
      <c r="A24" s="949"/>
      <c r="B24" s="952" t="s">
        <v>259</v>
      </c>
      <c r="C24" s="952" t="s">
        <v>1191</v>
      </c>
      <c r="D24" s="955">
        <v>15000000</v>
      </c>
      <c r="E24" s="955">
        <v>200000</v>
      </c>
      <c r="F24" s="955"/>
      <c r="G24" s="955">
        <f>SUM(D24:F24)</f>
        <v>15200000</v>
      </c>
    </row>
    <row r="25" spans="1:7" ht="12" customHeight="1">
      <c r="A25" s="949"/>
      <c r="B25" s="952" t="s">
        <v>260</v>
      </c>
      <c r="C25" s="952" t="s">
        <v>1194</v>
      </c>
      <c r="D25" s="955"/>
      <c r="E25" s="955"/>
      <c r="F25" s="955"/>
      <c r="G25" s="955"/>
    </row>
    <row r="26" spans="1:7" ht="12" customHeight="1">
      <c r="A26" s="949"/>
      <c r="B26" s="952" t="s">
        <v>261</v>
      </c>
      <c r="C26" s="952" t="s">
        <v>1197</v>
      </c>
      <c r="D26" s="955"/>
      <c r="E26" s="955"/>
      <c r="F26" s="955"/>
      <c r="G26" s="955"/>
    </row>
    <row r="27" spans="1:7" ht="12" customHeight="1">
      <c r="A27" s="949"/>
      <c r="B27" s="952" t="s">
        <v>262</v>
      </c>
      <c r="C27" s="952" t="s">
        <v>1200</v>
      </c>
      <c r="D27" s="955"/>
      <c r="E27" s="955"/>
      <c r="F27" s="955"/>
      <c r="G27" s="955"/>
    </row>
    <row r="28" spans="1:7" ht="12" customHeight="1">
      <c r="A28" s="949"/>
      <c r="B28" s="952" t="s">
        <v>263</v>
      </c>
      <c r="C28" s="952" t="s">
        <v>1203</v>
      </c>
      <c r="D28" s="955"/>
      <c r="E28" s="955"/>
      <c r="F28" s="955"/>
      <c r="G28" s="955"/>
    </row>
    <row r="29" spans="1:7" ht="12" customHeight="1">
      <c r="A29" s="949"/>
      <c r="B29" s="952" t="s">
        <v>264</v>
      </c>
      <c r="C29" s="952" t="s">
        <v>1206</v>
      </c>
      <c r="D29" s="955"/>
      <c r="E29" s="955"/>
      <c r="F29" s="955"/>
      <c r="G29" s="955"/>
    </row>
    <row r="30" spans="1:7" ht="12" customHeight="1">
      <c r="A30" s="949"/>
      <c r="B30" s="952" t="s">
        <v>265</v>
      </c>
      <c r="C30" s="952" t="s">
        <v>1209</v>
      </c>
      <c r="D30" s="955"/>
      <c r="E30" s="955"/>
      <c r="F30" s="955"/>
      <c r="G30" s="955"/>
    </row>
    <row r="31" spans="1:7" ht="12" customHeight="1">
      <c r="A31" s="949"/>
      <c r="B31" s="952" t="s">
        <v>266</v>
      </c>
      <c r="C31" s="952" t="s">
        <v>267</v>
      </c>
      <c r="D31" s="955"/>
      <c r="E31" s="955"/>
      <c r="F31" s="955"/>
      <c r="G31" s="955"/>
    </row>
    <row r="32" spans="1:7" ht="12" customHeight="1">
      <c r="A32" s="949"/>
      <c r="B32" s="950" t="s">
        <v>268</v>
      </c>
      <c r="C32" s="956" t="s">
        <v>1224</v>
      </c>
      <c r="D32" s="957">
        <f>SUM(D33)</f>
        <v>12959479</v>
      </c>
      <c r="E32" s="957">
        <v>0</v>
      </c>
      <c r="F32" s="957">
        <v>0</v>
      </c>
      <c r="G32" s="957">
        <f aca="true" t="shared" si="1" ref="G32:G37">SUM(D32:F32)</f>
        <v>12959479</v>
      </c>
    </row>
    <row r="33" spans="1:7" ht="12" customHeight="1">
      <c r="A33" s="949"/>
      <c r="B33" s="958" t="s">
        <v>269</v>
      </c>
      <c r="C33" s="958" t="s">
        <v>270</v>
      </c>
      <c r="D33" s="955">
        <v>12959479</v>
      </c>
      <c r="E33" s="955"/>
      <c r="F33" s="955"/>
      <c r="G33" s="955">
        <f t="shared" si="1"/>
        <v>12959479</v>
      </c>
    </row>
    <row r="34" spans="1:7" ht="12" customHeight="1">
      <c r="A34" s="959">
        <v>2</v>
      </c>
      <c r="B34" s="959" t="s">
        <v>271</v>
      </c>
      <c r="C34" s="945"/>
      <c r="D34" s="964">
        <f>SUM(D41,D37,D35)</f>
        <v>19834830</v>
      </c>
      <c r="E34" s="964">
        <f>SUM(E35,E37,E41)</f>
        <v>0</v>
      </c>
      <c r="F34" s="964">
        <f>SUM(F35,F37,F41)</f>
        <v>0</v>
      </c>
      <c r="G34" s="964">
        <f t="shared" si="1"/>
        <v>19834830</v>
      </c>
    </row>
    <row r="35" spans="1:7" ht="12" customHeight="1">
      <c r="A35" s="952"/>
      <c r="B35" s="956" t="s">
        <v>272</v>
      </c>
      <c r="C35" s="950" t="s">
        <v>1145</v>
      </c>
      <c r="D35" s="957">
        <v>18992850</v>
      </c>
      <c r="E35" s="957">
        <v>0</v>
      </c>
      <c r="F35" s="957">
        <v>0</v>
      </c>
      <c r="G35" s="957">
        <f t="shared" si="1"/>
        <v>18992850</v>
      </c>
    </row>
    <row r="36" spans="1:7" ht="12" customHeight="1">
      <c r="A36" s="952"/>
      <c r="B36" s="958" t="s">
        <v>273</v>
      </c>
      <c r="C36" s="958" t="s">
        <v>1157</v>
      </c>
      <c r="D36" s="955">
        <v>18992850</v>
      </c>
      <c r="E36" s="955"/>
      <c r="F36" s="955"/>
      <c r="G36" s="955">
        <f t="shared" si="1"/>
        <v>18992850</v>
      </c>
    </row>
    <row r="37" spans="1:7" ht="12" customHeight="1">
      <c r="A37" s="952"/>
      <c r="B37" s="950" t="s">
        <v>274</v>
      </c>
      <c r="C37" s="961" t="s">
        <v>1212</v>
      </c>
      <c r="D37" s="957">
        <f>SUM(D38:D40)</f>
        <v>721980</v>
      </c>
      <c r="E37" s="957">
        <v>0</v>
      </c>
      <c r="F37" s="957">
        <v>0</v>
      </c>
      <c r="G37" s="957">
        <f t="shared" si="1"/>
        <v>721980</v>
      </c>
    </row>
    <row r="38" spans="1:7" ht="12" customHeight="1">
      <c r="A38" s="952"/>
      <c r="B38" s="952" t="s">
        <v>275</v>
      </c>
      <c r="C38" s="952" t="s">
        <v>1215</v>
      </c>
      <c r="D38" s="955"/>
      <c r="E38" s="955"/>
      <c r="F38" s="955"/>
      <c r="G38" s="955"/>
    </row>
    <row r="39" spans="1:7" ht="12" customHeight="1">
      <c r="A39" s="952"/>
      <c r="B39" s="952" t="s">
        <v>276</v>
      </c>
      <c r="C39" s="952" t="s">
        <v>1218</v>
      </c>
      <c r="D39" s="955">
        <v>721980</v>
      </c>
      <c r="E39" s="955"/>
      <c r="F39" s="955"/>
      <c r="G39" s="955">
        <v>721980</v>
      </c>
    </row>
    <row r="40" spans="1:7" ht="12" customHeight="1">
      <c r="A40" s="952"/>
      <c r="B40" s="952" t="s">
        <v>277</v>
      </c>
      <c r="C40" s="952" t="s">
        <v>1221</v>
      </c>
      <c r="D40" s="955"/>
      <c r="E40" s="955"/>
      <c r="F40" s="955"/>
      <c r="G40" s="955"/>
    </row>
    <row r="41" spans="1:7" ht="12" customHeight="1">
      <c r="A41" s="952"/>
      <c r="B41" s="950" t="s">
        <v>278</v>
      </c>
      <c r="C41" s="950" t="s">
        <v>1240</v>
      </c>
      <c r="D41" s="962">
        <v>120000</v>
      </c>
      <c r="E41" s="962">
        <v>0</v>
      </c>
      <c r="F41" s="962">
        <v>0</v>
      </c>
      <c r="G41" s="962">
        <f>SUM(D41:F41)</f>
        <v>120000</v>
      </c>
    </row>
    <row r="42" spans="1:7" ht="12" customHeight="1">
      <c r="A42" s="952"/>
      <c r="B42" s="952" t="s">
        <v>279</v>
      </c>
      <c r="C42" s="952" t="s">
        <v>280</v>
      </c>
      <c r="D42" s="955">
        <v>120000</v>
      </c>
      <c r="E42" s="955"/>
      <c r="F42" s="955"/>
      <c r="G42" s="955">
        <f>SUM(D42:F42)</f>
        <v>120000</v>
      </c>
    </row>
    <row r="43" spans="1:7" ht="12" customHeight="1">
      <c r="A43" s="1802" t="s">
        <v>281</v>
      </c>
      <c r="B43" s="1802"/>
      <c r="C43" s="944" t="s">
        <v>1272</v>
      </c>
      <c r="D43" s="963">
        <f>SUM(D44)</f>
        <v>91073007</v>
      </c>
      <c r="E43" s="963">
        <f>SUM(E44)</f>
        <v>0</v>
      </c>
      <c r="F43" s="963">
        <f>SUM(F44)</f>
        <v>0</v>
      </c>
      <c r="G43" s="963">
        <f>SUM(D43:F43)</f>
        <v>91073007</v>
      </c>
    </row>
    <row r="44" spans="1:7" ht="12" customHeight="1">
      <c r="A44" s="950">
        <v>1</v>
      </c>
      <c r="B44" s="950" t="s">
        <v>282</v>
      </c>
      <c r="C44" s="950" t="s">
        <v>283</v>
      </c>
      <c r="D44" s="955">
        <f>SUM(D53,D52,D51,D46,D45)</f>
        <v>91073007</v>
      </c>
      <c r="E44" s="955">
        <f>SUM(E52,E46)</f>
        <v>0</v>
      </c>
      <c r="F44" s="955">
        <f>SUM(F52,F46)</f>
        <v>0</v>
      </c>
      <c r="G44" s="955">
        <f>SUM(D44:F44)</f>
        <v>91073007</v>
      </c>
    </row>
    <row r="45" spans="1:7" ht="12" customHeight="1">
      <c r="A45" s="952"/>
      <c r="B45" s="952" t="s">
        <v>284</v>
      </c>
      <c r="C45" s="952" t="s">
        <v>1261</v>
      </c>
      <c r="D45" s="955"/>
      <c r="E45" s="955"/>
      <c r="F45" s="955"/>
      <c r="G45" s="955"/>
    </row>
    <row r="46" spans="1:7" ht="12" customHeight="1">
      <c r="A46" s="952"/>
      <c r="B46" s="950" t="s">
        <v>285</v>
      </c>
      <c r="C46" s="950" t="s">
        <v>1264</v>
      </c>
      <c r="D46" s="962">
        <f>SUM(D47)</f>
        <v>59501911</v>
      </c>
      <c r="E46" s="962">
        <v>0</v>
      </c>
      <c r="F46" s="962">
        <v>0</v>
      </c>
      <c r="G46" s="962">
        <f>SUM(D46:F46)</f>
        <v>59501911</v>
      </c>
    </row>
    <row r="47" spans="1:7" ht="12" customHeight="1">
      <c r="A47" s="952"/>
      <c r="B47" s="950" t="s">
        <v>286</v>
      </c>
      <c r="C47" s="950" t="s">
        <v>1267</v>
      </c>
      <c r="D47" s="962">
        <v>59501911</v>
      </c>
      <c r="E47" s="962"/>
      <c r="F47" s="962"/>
      <c r="G47" s="962">
        <f>SUM(D47:F47)</f>
        <v>59501911</v>
      </c>
    </row>
    <row r="48" spans="1:7" ht="12" customHeight="1">
      <c r="A48" s="952"/>
      <c r="B48" s="952" t="s">
        <v>287</v>
      </c>
      <c r="C48" s="952" t="s">
        <v>1267</v>
      </c>
      <c r="D48" s="955"/>
      <c r="E48" s="955"/>
      <c r="F48" s="955"/>
      <c r="G48" s="955"/>
    </row>
    <row r="49" spans="1:7" ht="12" customHeight="1">
      <c r="A49" s="952"/>
      <c r="B49" s="952" t="s">
        <v>288</v>
      </c>
      <c r="C49" s="952" t="s">
        <v>1267</v>
      </c>
      <c r="D49" s="955"/>
      <c r="E49" s="955"/>
      <c r="F49" s="955"/>
      <c r="G49" s="955"/>
    </row>
    <row r="50" spans="1:7" ht="12" customHeight="1">
      <c r="A50" s="952"/>
      <c r="B50" s="952" t="s">
        <v>289</v>
      </c>
      <c r="C50" s="952" t="s">
        <v>1270</v>
      </c>
      <c r="D50" s="955">
        <v>0</v>
      </c>
      <c r="E50" s="955">
        <v>0</v>
      </c>
      <c r="F50" s="955">
        <v>0</v>
      </c>
      <c r="G50" s="955">
        <v>0</v>
      </c>
    </row>
    <row r="51" spans="1:7" ht="12" customHeight="1">
      <c r="A51" s="952"/>
      <c r="B51" s="952" t="s">
        <v>290</v>
      </c>
      <c r="C51" s="952" t="s">
        <v>291</v>
      </c>
      <c r="D51" s="955"/>
      <c r="E51" s="955"/>
      <c r="F51" s="955"/>
      <c r="G51" s="955"/>
    </row>
    <row r="52" spans="1:7" ht="12" customHeight="1">
      <c r="A52" s="945"/>
      <c r="B52" s="959" t="s">
        <v>292</v>
      </c>
      <c r="C52" s="959" t="s">
        <v>293</v>
      </c>
      <c r="D52" s="964">
        <v>-38428904</v>
      </c>
      <c r="E52" s="964">
        <v>0</v>
      </c>
      <c r="F52" s="964">
        <v>0</v>
      </c>
      <c r="G52" s="964">
        <f>SUM(D52:F52)</f>
        <v>-38428904</v>
      </c>
    </row>
    <row r="53" spans="1:7" ht="12" customHeight="1">
      <c r="A53" s="952"/>
      <c r="B53" s="952" t="s">
        <v>414</v>
      </c>
      <c r="C53" s="952" t="s">
        <v>295</v>
      </c>
      <c r="D53" s="955">
        <v>70000000</v>
      </c>
      <c r="E53" s="955"/>
      <c r="F53" s="955"/>
      <c r="G53" s="955">
        <f>SUM(D53:F53)</f>
        <v>70000000</v>
      </c>
    </row>
    <row r="54" spans="1:7" ht="12" customHeight="1">
      <c r="A54" s="1807"/>
      <c r="B54" s="1807"/>
      <c r="C54" s="1808"/>
      <c r="D54" s="1807"/>
      <c r="E54" s="1807"/>
      <c r="F54" s="1807"/>
      <c r="G54" s="1807"/>
    </row>
    <row r="55" spans="1:7" ht="12" customHeight="1">
      <c r="A55" s="1810" t="s">
        <v>945</v>
      </c>
      <c r="B55" s="1811"/>
      <c r="C55" s="959"/>
      <c r="D55" s="964">
        <f>SUM(D74,D56)</f>
        <v>384086324</v>
      </c>
      <c r="E55" s="964">
        <f>SUM(E74,E56)</f>
        <v>17897410</v>
      </c>
      <c r="F55" s="964">
        <f>SUM(F74,F56)</f>
        <v>0</v>
      </c>
      <c r="G55" s="964">
        <f>SUM(D55:F55)</f>
        <v>401983734</v>
      </c>
    </row>
    <row r="56" spans="1:7" ht="12" customHeight="1">
      <c r="A56" s="1802" t="s">
        <v>296</v>
      </c>
      <c r="B56" s="1802"/>
      <c r="C56" s="945"/>
      <c r="D56" s="964">
        <f>SUM(D57,D68)</f>
        <v>369897177</v>
      </c>
      <c r="E56" s="964">
        <f>SUM(E57,E68)</f>
        <v>17897410</v>
      </c>
      <c r="F56" s="964">
        <f>SUM(F57,F68)</f>
        <v>0</v>
      </c>
      <c r="G56" s="964">
        <f>SUM(G57,G68,G74)</f>
        <v>385753334</v>
      </c>
    </row>
    <row r="57" spans="1:7" ht="12" customHeight="1">
      <c r="A57" s="947">
        <v>1</v>
      </c>
      <c r="B57" s="948" t="s">
        <v>297</v>
      </c>
      <c r="C57" s="959"/>
      <c r="D57" s="964">
        <f>SUM(D63,D62,D60,D59,D58)</f>
        <v>271729327</v>
      </c>
      <c r="E57" s="964">
        <f>SUM(E63,E62,E60,E59,E58)</f>
        <v>11897410</v>
      </c>
      <c r="F57" s="964">
        <f>SUM(F63,F62,F60,F59,F58)</f>
        <v>0</v>
      </c>
      <c r="G57" s="964">
        <f>SUM(G63,G60,G59,G58)</f>
        <v>267396337</v>
      </c>
    </row>
    <row r="58" spans="1:7" ht="12" customHeight="1">
      <c r="A58" s="952"/>
      <c r="B58" s="950" t="s">
        <v>298</v>
      </c>
      <c r="C58" s="950" t="s">
        <v>12</v>
      </c>
      <c r="D58" s="969">
        <v>86228655</v>
      </c>
      <c r="E58" s="970">
        <v>543000</v>
      </c>
      <c r="F58" s="962"/>
      <c r="G58" s="962">
        <f>SUM(D58:F58)</f>
        <v>86771655</v>
      </c>
    </row>
    <row r="59" spans="1:7" ht="12" customHeight="1">
      <c r="A59" s="952" t="s">
        <v>1062</v>
      </c>
      <c r="B59" s="950" t="s">
        <v>299</v>
      </c>
      <c r="C59" s="950" t="s">
        <v>14</v>
      </c>
      <c r="D59" s="969">
        <v>12156645</v>
      </c>
      <c r="E59" s="971">
        <v>119460</v>
      </c>
      <c r="F59" s="962"/>
      <c r="G59" s="962">
        <f>SUM(D59:F59)</f>
        <v>12276105</v>
      </c>
    </row>
    <row r="60" spans="1:7" ht="12" customHeight="1">
      <c r="A60" s="952"/>
      <c r="B60" s="950" t="s">
        <v>300</v>
      </c>
      <c r="C60" s="950" t="s">
        <v>16</v>
      </c>
      <c r="D60" s="969">
        <v>153961627</v>
      </c>
      <c r="E60" s="971">
        <v>234950</v>
      </c>
      <c r="F60" s="962"/>
      <c r="G60" s="962">
        <f>SUM(D60:F60)</f>
        <v>154196577</v>
      </c>
    </row>
    <row r="61" spans="1:7" ht="12" customHeight="1">
      <c r="A61" s="952"/>
      <c r="B61" s="952" t="s">
        <v>301</v>
      </c>
      <c r="C61" s="952" t="s">
        <v>947</v>
      </c>
      <c r="D61" s="955"/>
      <c r="E61" s="955"/>
      <c r="F61" s="955"/>
      <c r="G61" s="955"/>
    </row>
    <row r="62" spans="1:7" ht="12" customHeight="1">
      <c r="A62" s="952"/>
      <c r="B62" s="950" t="s">
        <v>302</v>
      </c>
      <c r="C62" s="950" t="s">
        <v>18</v>
      </c>
      <c r="D62" s="962">
        <v>16230400</v>
      </c>
      <c r="E62" s="962"/>
      <c r="F62" s="962"/>
      <c r="G62" s="962">
        <f>SUM(D62:F62)</f>
        <v>16230400</v>
      </c>
    </row>
    <row r="63" spans="1:7" ht="12" customHeight="1">
      <c r="A63" s="952"/>
      <c r="B63" s="950" t="s">
        <v>303</v>
      </c>
      <c r="C63" s="950" t="s">
        <v>21</v>
      </c>
      <c r="D63" s="962">
        <v>3152000</v>
      </c>
      <c r="E63" s="962">
        <f>SUM(E64:E67)</f>
        <v>11000000</v>
      </c>
      <c r="F63" s="962">
        <f>SUM(F64:F67)</f>
        <v>0</v>
      </c>
      <c r="G63" s="962">
        <f>SUM(D63:F63)</f>
        <v>14152000</v>
      </c>
    </row>
    <row r="64" spans="1:7" ht="12" customHeight="1">
      <c r="A64" s="952"/>
      <c r="B64" s="952" t="s">
        <v>304</v>
      </c>
      <c r="C64" s="952" t="s">
        <v>23</v>
      </c>
      <c r="D64" s="955"/>
      <c r="E64" s="955"/>
      <c r="F64" s="955"/>
      <c r="G64" s="955"/>
    </row>
    <row r="65" spans="1:7" ht="12" customHeight="1">
      <c r="A65" s="952"/>
      <c r="B65" s="952" t="s">
        <v>395</v>
      </c>
      <c r="C65" s="952" t="s">
        <v>32</v>
      </c>
      <c r="D65" s="955"/>
      <c r="E65" s="955"/>
      <c r="F65" s="955"/>
      <c r="G65" s="955"/>
    </row>
    <row r="66" spans="1:7" ht="12" customHeight="1">
      <c r="A66" s="952"/>
      <c r="B66" s="952" t="s">
        <v>396</v>
      </c>
      <c r="C66" s="952" t="s">
        <v>72</v>
      </c>
      <c r="D66" s="955">
        <v>3152000</v>
      </c>
      <c r="E66" s="955">
        <v>11000000</v>
      </c>
      <c r="F66" s="955"/>
      <c r="G66" s="955">
        <f>SUM(D66:F66)</f>
        <v>14152000</v>
      </c>
    </row>
    <row r="67" spans="1:7" ht="12" customHeight="1">
      <c r="A67" s="952"/>
      <c r="B67" s="952" t="s">
        <v>397</v>
      </c>
      <c r="C67" s="952" t="s">
        <v>21</v>
      </c>
      <c r="D67" s="955"/>
      <c r="E67" s="955"/>
      <c r="F67" s="955"/>
      <c r="G67" s="955"/>
    </row>
    <row r="68" spans="1:7" ht="12" customHeight="1">
      <c r="A68" s="959">
        <v>2</v>
      </c>
      <c r="B68" s="959" t="s">
        <v>398</v>
      </c>
      <c r="C68" s="959"/>
      <c r="D68" s="964">
        <f>SUM(D69:D71)</f>
        <v>98167850</v>
      </c>
      <c r="E68" s="964">
        <f>SUM(E69:E71)</f>
        <v>6000000</v>
      </c>
      <c r="F68" s="964">
        <f>SUM(F69:F71)</f>
        <v>0</v>
      </c>
      <c r="G68" s="964">
        <f>SUM(D68:F68)</f>
        <v>104167850</v>
      </c>
    </row>
    <row r="69" spans="1:7" ht="12" customHeight="1">
      <c r="A69" s="952"/>
      <c r="B69" s="950" t="s">
        <v>399</v>
      </c>
      <c r="C69" s="950" t="s">
        <v>41</v>
      </c>
      <c r="D69" s="962">
        <v>96167850</v>
      </c>
      <c r="E69" s="962">
        <v>0</v>
      </c>
      <c r="F69" s="962"/>
      <c r="G69" s="962">
        <f>SUM(D69:F69)</f>
        <v>96167850</v>
      </c>
    </row>
    <row r="70" spans="1:7" ht="12" customHeight="1">
      <c r="A70" s="952"/>
      <c r="B70" s="950" t="s">
        <v>400</v>
      </c>
      <c r="C70" s="950" t="s">
        <v>50</v>
      </c>
      <c r="D70" s="962">
        <v>2000000</v>
      </c>
      <c r="E70" s="962"/>
      <c r="F70" s="962"/>
      <c r="G70" s="962">
        <f>SUM(D70:F70)</f>
        <v>2000000</v>
      </c>
    </row>
    <row r="71" spans="1:7" ht="12" customHeight="1">
      <c r="A71" s="952"/>
      <c r="B71" s="950" t="s">
        <v>401</v>
      </c>
      <c r="C71" s="950" t="s">
        <v>58</v>
      </c>
      <c r="D71" s="962">
        <f>SUM(D72:D73)</f>
        <v>0</v>
      </c>
      <c r="E71" s="962">
        <f>SUM(E72:E73)</f>
        <v>6000000</v>
      </c>
      <c r="F71" s="962">
        <f>SUM(F72:F73)</f>
        <v>0</v>
      </c>
      <c r="G71" s="962">
        <f>SUM(D71:F71)</f>
        <v>6000000</v>
      </c>
    </row>
    <row r="72" spans="1:7" ht="12" customHeight="1">
      <c r="A72" s="952"/>
      <c r="B72" s="952" t="s">
        <v>402</v>
      </c>
      <c r="C72" s="952" t="s">
        <v>64</v>
      </c>
      <c r="D72" s="955"/>
      <c r="E72" s="955"/>
      <c r="F72" s="955"/>
      <c r="G72" s="955"/>
    </row>
    <row r="73" spans="1:7" ht="12" customHeight="1">
      <c r="A73" s="952"/>
      <c r="B73" s="952" t="s">
        <v>403</v>
      </c>
      <c r="C73" s="952" t="s">
        <v>404</v>
      </c>
      <c r="D73" s="955"/>
      <c r="E73" s="955">
        <v>6000000</v>
      </c>
      <c r="F73" s="955"/>
      <c r="G73" s="955"/>
    </row>
    <row r="74" spans="1:7" ht="12" customHeight="1">
      <c r="A74" s="1802" t="s">
        <v>405</v>
      </c>
      <c r="B74" s="1802"/>
      <c r="C74" s="959"/>
      <c r="D74" s="964">
        <f>SUM(D76:D79)</f>
        <v>14189147</v>
      </c>
      <c r="E74" s="964"/>
      <c r="F74" s="964"/>
      <c r="G74" s="964">
        <f>SUM(D74:F74)</f>
        <v>14189147</v>
      </c>
    </row>
    <row r="75" spans="1:7" ht="12" customHeight="1">
      <c r="A75" s="952">
        <v>1</v>
      </c>
      <c r="B75" s="950" t="s">
        <v>406</v>
      </c>
      <c r="C75" s="950" t="s">
        <v>407</v>
      </c>
      <c r="D75" s="962"/>
      <c r="E75" s="962"/>
      <c r="F75" s="962"/>
      <c r="G75" s="962"/>
    </row>
    <row r="76" spans="1:7" ht="12" customHeight="1">
      <c r="A76" s="952"/>
      <c r="B76" s="952" t="s">
        <v>408</v>
      </c>
      <c r="C76" s="952" t="s">
        <v>133</v>
      </c>
      <c r="D76" s="955"/>
      <c r="E76" s="955"/>
      <c r="F76" s="955"/>
      <c r="G76" s="955"/>
    </row>
    <row r="77" spans="1:7" ht="12" customHeight="1">
      <c r="A77" s="952"/>
      <c r="B77" s="952" t="s">
        <v>409</v>
      </c>
      <c r="C77" s="952" t="s">
        <v>662</v>
      </c>
      <c r="D77" s="955">
        <v>9189147</v>
      </c>
      <c r="E77" s="955"/>
      <c r="F77" s="955"/>
      <c r="G77" s="955">
        <f>SUM(D77:F77)</f>
        <v>9189147</v>
      </c>
    </row>
    <row r="78" spans="1:7" ht="12" customHeight="1">
      <c r="A78" s="945" t="s">
        <v>1062</v>
      </c>
      <c r="B78" s="945" t="s">
        <v>410</v>
      </c>
      <c r="C78" s="945" t="s">
        <v>411</v>
      </c>
      <c r="D78" s="960"/>
      <c r="E78" s="960"/>
      <c r="F78" s="960"/>
      <c r="G78" s="960"/>
    </row>
    <row r="79" spans="1:7" ht="12" customHeight="1">
      <c r="A79" s="952"/>
      <c r="B79" s="952" t="s">
        <v>415</v>
      </c>
      <c r="C79" s="952" t="s">
        <v>413</v>
      </c>
      <c r="D79" s="955">
        <v>5000000</v>
      </c>
      <c r="E79" s="955"/>
      <c r="F79" s="955"/>
      <c r="G79" s="955">
        <f>SUM(D79:F79)</f>
        <v>5000000</v>
      </c>
    </row>
  </sheetData>
  <sheetProtection/>
  <mergeCells count="17">
    <mergeCell ref="B8:G8"/>
    <mergeCell ref="A8:A9"/>
    <mergeCell ref="B9:G9"/>
    <mergeCell ref="E11:E12"/>
    <mergeCell ref="F11:F12"/>
    <mergeCell ref="D11:D12"/>
    <mergeCell ref="D10:G10"/>
    <mergeCell ref="A13:B13"/>
    <mergeCell ref="A74:B74"/>
    <mergeCell ref="C10:C12"/>
    <mergeCell ref="A10:B12"/>
    <mergeCell ref="A54:G54"/>
    <mergeCell ref="A14:B14"/>
    <mergeCell ref="A43:B43"/>
    <mergeCell ref="A55:B55"/>
    <mergeCell ref="A56:B56"/>
    <mergeCell ref="G11:G12"/>
  </mergeCells>
  <printOptions/>
  <pageMargins left="0.3937007874015748" right="0.3937007874015748" top="0" bottom="0" header="0.31496062992125984" footer="0.31496062992125984"/>
  <pageSetup horizontalDpi="600" verticalDpi="600" orientation="portrait" paperSize="9" scale="70" r:id="rId1"/>
  <headerFooter alignWithMargins="0">
    <oddHeader>&amp;C&amp;"Times New Roman,Félkövér"&amp;9ZAJK KÖZSÉG ÖNKORMÁNYZAT KÖLTSÉGVETÉSI SZERVEINEK 2017.ÉVI KIEMELT BEVÉTELI ÉS KIADÁSI ELŐIRÁNYZATA&amp;R
&amp;"Arial,Félkövér"&amp;9 5&amp;"Times New Roman,Félkövér".&amp;10melléklet
Adatok: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8:G79"/>
  <sheetViews>
    <sheetView zoomScalePageLayoutView="0" workbookViewId="0" topLeftCell="A13">
      <selection activeCell="A8" sqref="A8:G12"/>
    </sheetView>
  </sheetViews>
  <sheetFormatPr defaultColWidth="9.140625" defaultRowHeight="12.75"/>
  <cols>
    <col min="1" max="1" width="6.00390625" style="941" customWidth="1"/>
    <col min="2" max="2" width="58.00390625" style="941" customWidth="1"/>
    <col min="3" max="3" width="5.8515625" style="941" customWidth="1"/>
    <col min="4" max="4" width="13.28125" style="941" customWidth="1"/>
    <col min="5" max="6" width="13.7109375" style="941" customWidth="1"/>
    <col min="7" max="7" width="15.57421875" style="941" customWidth="1"/>
    <col min="8" max="16384" width="9.140625" style="941" customWidth="1"/>
  </cols>
  <sheetData>
    <row r="8" spans="1:7" ht="15" customHeight="1">
      <c r="A8" s="1816" t="s">
        <v>246</v>
      </c>
      <c r="B8" s="1813" t="s">
        <v>659</v>
      </c>
      <c r="C8" s="1814"/>
      <c r="D8" s="1814"/>
      <c r="E8" s="1814"/>
      <c r="F8" s="1814"/>
      <c r="G8" s="1815"/>
    </row>
    <row r="9" spans="1:7" ht="15" customHeight="1">
      <c r="A9" s="1817"/>
      <c r="B9" s="1818"/>
      <c r="C9" s="1818"/>
      <c r="D9" s="1818"/>
      <c r="E9" s="1818"/>
      <c r="F9" s="1818"/>
      <c r="G9" s="1818"/>
    </row>
    <row r="10" spans="1:7" ht="15" customHeight="1">
      <c r="A10" s="1806" t="s">
        <v>247</v>
      </c>
      <c r="B10" s="1806"/>
      <c r="C10" s="1803" t="s">
        <v>946</v>
      </c>
      <c r="D10" s="1825" t="s">
        <v>1017</v>
      </c>
      <c r="E10" s="1826"/>
      <c r="F10" s="1826"/>
      <c r="G10" s="1827"/>
    </row>
    <row r="11" spans="1:7" ht="15" customHeight="1">
      <c r="A11" s="1806"/>
      <c r="B11" s="1806"/>
      <c r="C11" s="1804"/>
      <c r="D11" s="1823" t="s">
        <v>142</v>
      </c>
      <c r="E11" s="1819" t="s">
        <v>143</v>
      </c>
      <c r="F11" s="1821" t="s">
        <v>248</v>
      </c>
      <c r="G11" s="1805" t="s">
        <v>144</v>
      </c>
    </row>
    <row r="12" spans="1:7" ht="15" customHeight="1">
      <c r="A12" s="1806"/>
      <c r="B12" s="1806"/>
      <c r="C12" s="1805"/>
      <c r="D12" s="1824"/>
      <c r="E12" s="1820"/>
      <c r="F12" s="1822"/>
      <c r="G12" s="1812"/>
    </row>
    <row r="13" spans="1:7" ht="12" customHeight="1">
      <c r="A13" s="1800" t="s">
        <v>944</v>
      </c>
      <c r="B13" s="1801"/>
      <c r="C13" s="942"/>
      <c r="D13" s="943">
        <f>SUM(D14,D34,D43)</f>
        <v>133437723</v>
      </c>
      <c r="E13" s="943">
        <f>SUM(E14,E34,E43)</f>
        <v>0</v>
      </c>
      <c r="F13" s="943">
        <f>SUM(F14,F34,F43)</f>
        <v>0</v>
      </c>
      <c r="G13" s="943">
        <f>SUM(G14,G34,G43)</f>
        <v>133437723</v>
      </c>
    </row>
    <row r="14" spans="1:7" ht="12" customHeight="1">
      <c r="A14" s="1809" t="s">
        <v>249</v>
      </c>
      <c r="B14" s="1802"/>
      <c r="C14" s="945"/>
      <c r="D14" s="946">
        <f>SUM(D16,D18,D20,D32)</f>
        <v>24150000</v>
      </c>
      <c r="E14" s="946">
        <f>SUM(E16,E18,E20,E32)</f>
        <v>0</v>
      </c>
      <c r="F14" s="946">
        <f>SUM(F16,F18,F20,F32)</f>
        <v>0</v>
      </c>
      <c r="G14" s="946">
        <f>SUM(G16,G18,G20,G32)</f>
        <v>24150000</v>
      </c>
    </row>
    <row r="15" spans="1:7" ht="12" customHeight="1">
      <c r="A15" s="947">
        <v>1</v>
      </c>
      <c r="B15" s="948" t="s">
        <v>250</v>
      </c>
      <c r="C15" s="945"/>
      <c r="D15" s="946">
        <f>SUM(D32,D20,D18,D16)</f>
        <v>24150000</v>
      </c>
      <c r="E15" s="946"/>
      <c r="F15" s="946"/>
      <c r="G15" s="946">
        <f>SUM(D15:F15)</f>
        <v>24150000</v>
      </c>
    </row>
    <row r="16" spans="1:7" ht="12" customHeight="1">
      <c r="A16" s="949"/>
      <c r="B16" s="950" t="s">
        <v>251</v>
      </c>
      <c r="C16" s="950" t="s">
        <v>1128</v>
      </c>
      <c r="D16" s="951">
        <f>SUM(D17)</f>
        <v>450000</v>
      </c>
      <c r="E16" s="951">
        <v>0</v>
      </c>
      <c r="F16" s="951">
        <v>0</v>
      </c>
      <c r="G16" s="951">
        <f>SUM(D16:F16)</f>
        <v>450000</v>
      </c>
    </row>
    <row r="17" spans="1:7" ht="12" customHeight="1">
      <c r="A17" s="949"/>
      <c r="B17" s="952" t="s">
        <v>252</v>
      </c>
      <c r="C17" s="952" t="s">
        <v>1140</v>
      </c>
      <c r="D17" s="953">
        <v>450000</v>
      </c>
      <c r="E17" s="953"/>
      <c r="F17" s="953"/>
      <c r="G17" s="953">
        <f>SUM(D17:F17)</f>
        <v>450000</v>
      </c>
    </row>
    <row r="18" spans="1:7" ht="12" customHeight="1">
      <c r="A18" s="954"/>
      <c r="B18" s="950" t="s">
        <v>253</v>
      </c>
      <c r="C18" s="950" t="s">
        <v>1162</v>
      </c>
      <c r="D18" s="951">
        <v>0</v>
      </c>
      <c r="E18" s="951">
        <v>0</v>
      </c>
      <c r="F18" s="951">
        <v>0</v>
      </c>
      <c r="G18" s="951">
        <v>0</v>
      </c>
    </row>
    <row r="19" spans="1:7" ht="12" customHeight="1">
      <c r="A19" s="949"/>
      <c r="B19" s="952" t="s">
        <v>254</v>
      </c>
      <c r="C19" s="952" t="s">
        <v>1176</v>
      </c>
      <c r="D19" s="953"/>
      <c r="E19" s="953"/>
      <c r="F19" s="953"/>
      <c r="G19" s="953"/>
    </row>
    <row r="20" spans="1:7" ht="12" customHeight="1">
      <c r="A20" s="949"/>
      <c r="B20" s="950" t="s">
        <v>255</v>
      </c>
      <c r="C20" s="950" t="s">
        <v>1179</v>
      </c>
      <c r="D20" s="951">
        <f>SUM(D21:D31)</f>
        <v>23700000</v>
      </c>
      <c r="E20" s="951">
        <f>SUM(E21:E31)</f>
        <v>0</v>
      </c>
      <c r="F20" s="951">
        <f>SUM(F21:F31)</f>
        <v>0</v>
      </c>
      <c r="G20" s="951">
        <f>SUM(D20:F20)</f>
        <v>23700000</v>
      </c>
    </row>
    <row r="21" spans="1:7" ht="12" customHeight="1">
      <c r="A21" s="949"/>
      <c r="B21" s="952" t="s">
        <v>256</v>
      </c>
      <c r="C21" s="952" t="s">
        <v>1182</v>
      </c>
      <c r="D21" s="955"/>
      <c r="E21" s="955"/>
      <c r="F21" s="955"/>
      <c r="G21" s="955"/>
    </row>
    <row r="22" spans="1:7" ht="12" customHeight="1">
      <c r="A22" s="949"/>
      <c r="B22" s="952" t="s">
        <v>257</v>
      </c>
      <c r="C22" s="952" t="s">
        <v>1185</v>
      </c>
      <c r="D22" s="955">
        <v>10000000</v>
      </c>
      <c r="E22" s="955"/>
      <c r="F22" s="955"/>
      <c r="G22" s="955">
        <f>SUM(D22:F22)</f>
        <v>10000000</v>
      </c>
    </row>
    <row r="23" spans="1:7" ht="12" customHeight="1">
      <c r="A23" s="949"/>
      <c r="B23" s="952" t="s">
        <v>258</v>
      </c>
      <c r="C23" s="952" t="s">
        <v>1188</v>
      </c>
      <c r="D23" s="955"/>
      <c r="E23" s="955"/>
      <c r="F23" s="955"/>
      <c r="G23" s="955"/>
    </row>
    <row r="24" spans="1:7" ht="12" customHeight="1">
      <c r="A24" s="949"/>
      <c r="B24" s="952" t="s">
        <v>259</v>
      </c>
      <c r="C24" s="952" t="s">
        <v>1191</v>
      </c>
      <c r="D24" s="955"/>
      <c r="E24" s="955"/>
      <c r="F24" s="955"/>
      <c r="G24" s="955"/>
    </row>
    <row r="25" spans="1:7" ht="12" customHeight="1">
      <c r="A25" s="949"/>
      <c r="B25" s="952" t="s">
        <v>260</v>
      </c>
      <c r="C25" s="952" t="s">
        <v>1194</v>
      </c>
      <c r="D25" s="955">
        <v>6100000</v>
      </c>
      <c r="E25" s="955"/>
      <c r="F25" s="955"/>
      <c r="G25" s="955">
        <f>SUM(D25:F25)</f>
        <v>6100000</v>
      </c>
    </row>
    <row r="26" spans="1:7" ht="12" customHeight="1">
      <c r="A26" s="949"/>
      <c r="B26" s="952" t="s">
        <v>261</v>
      </c>
      <c r="C26" s="952" t="s">
        <v>1197</v>
      </c>
      <c r="D26" s="955">
        <v>4400000</v>
      </c>
      <c r="E26" s="955"/>
      <c r="F26" s="955"/>
      <c r="G26" s="955">
        <f>SUM(D26:F26)</f>
        <v>4400000</v>
      </c>
    </row>
    <row r="27" spans="1:7" ht="12" customHeight="1">
      <c r="A27" s="949"/>
      <c r="B27" s="952" t="s">
        <v>262</v>
      </c>
      <c r="C27" s="952" t="s">
        <v>1200</v>
      </c>
      <c r="D27" s="955">
        <v>3200000</v>
      </c>
      <c r="E27" s="955"/>
      <c r="F27" s="955"/>
      <c r="G27" s="955">
        <f>SUM(D27:F27)</f>
        <v>3200000</v>
      </c>
    </row>
    <row r="28" spans="1:7" ht="12" customHeight="1">
      <c r="A28" s="949"/>
      <c r="B28" s="952" t="s">
        <v>263</v>
      </c>
      <c r="C28" s="952" t="s">
        <v>1203</v>
      </c>
      <c r="D28" s="955"/>
      <c r="E28" s="955"/>
      <c r="F28" s="955"/>
      <c r="G28" s="955"/>
    </row>
    <row r="29" spans="1:7" ht="12" customHeight="1">
      <c r="A29" s="949"/>
      <c r="B29" s="952" t="s">
        <v>264</v>
      </c>
      <c r="C29" s="952" t="s">
        <v>1206</v>
      </c>
      <c r="D29" s="955"/>
      <c r="E29" s="955"/>
      <c r="F29" s="955"/>
      <c r="G29" s="955"/>
    </row>
    <row r="30" spans="1:7" ht="12" customHeight="1">
      <c r="A30" s="949"/>
      <c r="B30" s="952" t="s">
        <v>265</v>
      </c>
      <c r="C30" s="952" t="s">
        <v>1209</v>
      </c>
      <c r="D30" s="955"/>
      <c r="E30" s="955"/>
      <c r="F30" s="955"/>
      <c r="G30" s="955"/>
    </row>
    <row r="31" spans="1:7" ht="12" customHeight="1">
      <c r="A31" s="949"/>
      <c r="B31" s="952" t="s">
        <v>266</v>
      </c>
      <c r="C31" s="952" t="s">
        <v>267</v>
      </c>
      <c r="D31" s="955"/>
      <c r="E31" s="955"/>
      <c r="F31" s="955"/>
      <c r="G31" s="955"/>
    </row>
    <row r="32" spans="1:7" ht="12" customHeight="1">
      <c r="A32" s="949"/>
      <c r="B32" s="950" t="s">
        <v>268</v>
      </c>
      <c r="C32" s="956" t="s">
        <v>1224</v>
      </c>
      <c r="D32" s="957">
        <v>0</v>
      </c>
      <c r="E32" s="957">
        <v>0</v>
      </c>
      <c r="F32" s="957">
        <v>0</v>
      </c>
      <c r="G32" s="957">
        <v>0</v>
      </c>
    </row>
    <row r="33" spans="1:7" ht="12" customHeight="1">
      <c r="A33" s="949"/>
      <c r="B33" s="958" t="s">
        <v>269</v>
      </c>
      <c r="C33" s="958" t="s">
        <v>270</v>
      </c>
      <c r="D33" s="955"/>
      <c r="E33" s="955"/>
      <c r="F33" s="955"/>
      <c r="G33" s="955"/>
    </row>
    <row r="34" spans="1:7" ht="12" customHeight="1">
      <c r="A34" s="959">
        <v>2</v>
      </c>
      <c r="B34" s="959" t="s">
        <v>271</v>
      </c>
      <c r="C34" s="945"/>
      <c r="D34" s="960">
        <f>SUM(D35,D37,D41)</f>
        <v>0</v>
      </c>
      <c r="E34" s="960">
        <f>SUM(E35,E37,E41)</f>
        <v>0</v>
      </c>
      <c r="F34" s="960">
        <f>SUM(F35,F37,F41)</f>
        <v>0</v>
      </c>
      <c r="G34" s="960">
        <f>SUM(G35,G37,G41)</f>
        <v>0</v>
      </c>
    </row>
    <row r="35" spans="1:7" ht="12" customHeight="1">
      <c r="A35" s="952"/>
      <c r="B35" s="956" t="s">
        <v>272</v>
      </c>
      <c r="C35" s="950" t="s">
        <v>1145</v>
      </c>
      <c r="D35" s="957">
        <v>0</v>
      </c>
      <c r="E35" s="957">
        <v>0</v>
      </c>
      <c r="F35" s="957">
        <v>0</v>
      </c>
      <c r="G35" s="957">
        <v>0</v>
      </c>
    </row>
    <row r="36" spans="1:7" ht="12" customHeight="1">
      <c r="A36" s="952"/>
      <c r="B36" s="958" t="s">
        <v>273</v>
      </c>
      <c r="C36" s="958" t="s">
        <v>1157</v>
      </c>
      <c r="D36" s="955"/>
      <c r="E36" s="955"/>
      <c r="F36" s="955"/>
      <c r="G36" s="955"/>
    </row>
    <row r="37" spans="1:7" ht="12" customHeight="1">
      <c r="A37" s="952"/>
      <c r="B37" s="950" t="s">
        <v>274</v>
      </c>
      <c r="C37" s="961" t="s">
        <v>1212</v>
      </c>
      <c r="D37" s="957">
        <v>0</v>
      </c>
      <c r="E37" s="957">
        <v>0</v>
      </c>
      <c r="F37" s="957">
        <v>0</v>
      </c>
      <c r="G37" s="957">
        <v>0</v>
      </c>
    </row>
    <row r="38" spans="1:7" ht="12" customHeight="1">
      <c r="A38" s="952"/>
      <c r="B38" s="952" t="s">
        <v>275</v>
      </c>
      <c r="C38" s="952" t="s">
        <v>1215</v>
      </c>
      <c r="D38" s="955"/>
      <c r="E38" s="955"/>
      <c r="F38" s="955"/>
      <c r="G38" s="955"/>
    </row>
    <row r="39" spans="1:7" ht="12" customHeight="1">
      <c r="A39" s="952"/>
      <c r="B39" s="952" t="s">
        <v>276</v>
      </c>
      <c r="C39" s="952" t="s">
        <v>1218</v>
      </c>
      <c r="D39" s="955"/>
      <c r="E39" s="955"/>
      <c r="F39" s="955"/>
      <c r="G39" s="955"/>
    </row>
    <row r="40" spans="1:7" ht="12" customHeight="1">
      <c r="A40" s="952"/>
      <c r="B40" s="952" t="s">
        <v>277</v>
      </c>
      <c r="C40" s="952" t="s">
        <v>1221</v>
      </c>
      <c r="D40" s="955"/>
      <c r="E40" s="955"/>
      <c r="F40" s="955"/>
      <c r="G40" s="955"/>
    </row>
    <row r="41" spans="1:7" ht="12" customHeight="1">
      <c r="A41" s="952"/>
      <c r="B41" s="950" t="s">
        <v>278</v>
      </c>
      <c r="C41" s="950" t="s">
        <v>1240</v>
      </c>
      <c r="D41" s="962">
        <v>0</v>
      </c>
      <c r="E41" s="962">
        <v>0</v>
      </c>
      <c r="F41" s="962">
        <v>0</v>
      </c>
      <c r="G41" s="962">
        <v>0</v>
      </c>
    </row>
    <row r="42" spans="1:7" ht="12" customHeight="1">
      <c r="A42" s="952"/>
      <c r="B42" s="952" t="s">
        <v>279</v>
      </c>
      <c r="C42" s="952" t="s">
        <v>280</v>
      </c>
      <c r="D42" s="955"/>
      <c r="E42" s="955"/>
      <c r="F42" s="955"/>
      <c r="G42" s="955"/>
    </row>
    <row r="43" spans="1:7" ht="12" customHeight="1">
      <c r="A43" s="1802" t="s">
        <v>281</v>
      </c>
      <c r="B43" s="1802"/>
      <c r="C43" s="944" t="s">
        <v>1272</v>
      </c>
      <c r="D43" s="963">
        <f>SUM(D44)</f>
        <v>109287723</v>
      </c>
      <c r="E43" s="963">
        <f>SUM(E44)</f>
        <v>0</v>
      </c>
      <c r="F43" s="963">
        <f>SUM(F44)</f>
        <v>0</v>
      </c>
      <c r="G43" s="963">
        <f>SUM(G44)</f>
        <v>109287723</v>
      </c>
    </row>
    <row r="44" spans="1:7" ht="12" customHeight="1">
      <c r="A44" s="950">
        <v>1</v>
      </c>
      <c r="B44" s="950" t="s">
        <v>282</v>
      </c>
      <c r="C44" s="950" t="s">
        <v>283</v>
      </c>
      <c r="D44" s="955">
        <v>109287723</v>
      </c>
      <c r="E44" s="955">
        <f>SUM(E52,E46)</f>
        <v>0</v>
      </c>
      <c r="F44" s="955">
        <f>SUM(F52,F46)</f>
        <v>0</v>
      </c>
      <c r="G44" s="955">
        <f>SUM(D44:F44)</f>
        <v>109287723</v>
      </c>
    </row>
    <row r="45" spans="1:7" ht="12" customHeight="1">
      <c r="A45" s="952"/>
      <c r="B45" s="952" t="s">
        <v>284</v>
      </c>
      <c r="C45" s="952" t="s">
        <v>1261</v>
      </c>
      <c r="D45" s="955"/>
      <c r="E45" s="955"/>
      <c r="F45" s="955"/>
      <c r="G45" s="955"/>
    </row>
    <row r="46" spans="1:7" ht="12" customHeight="1">
      <c r="A46" s="952"/>
      <c r="B46" s="950" t="s">
        <v>285</v>
      </c>
      <c r="C46" s="950" t="s">
        <v>1264</v>
      </c>
      <c r="D46" s="962">
        <v>0</v>
      </c>
      <c r="E46" s="962">
        <v>0</v>
      </c>
      <c r="F46" s="962">
        <v>0</v>
      </c>
      <c r="G46" s="962">
        <v>0</v>
      </c>
    </row>
    <row r="47" spans="1:7" ht="12" customHeight="1">
      <c r="A47" s="952"/>
      <c r="B47" s="950" t="s">
        <v>286</v>
      </c>
      <c r="C47" s="950" t="s">
        <v>1267</v>
      </c>
      <c r="D47" s="962"/>
      <c r="E47" s="962"/>
      <c r="F47" s="962"/>
      <c r="G47" s="962"/>
    </row>
    <row r="48" spans="1:7" ht="12" customHeight="1">
      <c r="A48" s="952"/>
      <c r="B48" s="952" t="s">
        <v>287</v>
      </c>
      <c r="C48" s="952" t="s">
        <v>1267</v>
      </c>
      <c r="D48" s="955"/>
      <c r="E48" s="955"/>
      <c r="F48" s="955"/>
      <c r="G48" s="955"/>
    </row>
    <row r="49" spans="1:7" ht="12" customHeight="1">
      <c r="A49" s="952"/>
      <c r="B49" s="952" t="s">
        <v>288</v>
      </c>
      <c r="C49" s="952" t="s">
        <v>1267</v>
      </c>
      <c r="D49" s="955"/>
      <c r="E49" s="955"/>
      <c r="F49" s="955"/>
      <c r="G49" s="955"/>
    </row>
    <row r="50" spans="1:7" ht="12" customHeight="1">
      <c r="A50" s="952"/>
      <c r="B50" s="952" t="s">
        <v>289</v>
      </c>
      <c r="C50" s="952" t="s">
        <v>1270</v>
      </c>
      <c r="D50" s="955">
        <v>0</v>
      </c>
      <c r="E50" s="955">
        <v>0</v>
      </c>
      <c r="F50" s="955">
        <v>0</v>
      </c>
      <c r="G50" s="955">
        <v>0</v>
      </c>
    </row>
    <row r="51" spans="1:7" ht="12" customHeight="1">
      <c r="A51" s="952"/>
      <c r="B51" s="952" t="s">
        <v>290</v>
      </c>
      <c r="C51" s="952" t="s">
        <v>291</v>
      </c>
      <c r="D51" s="955"/>
      <c r="E51" s="955"/>
      <c r="F51" s="955"/>
      <c r="G51" s="955"/>
    </row>
    <row r="52" spans="1:7" ht="12" customHeight="1">
      <c r="A52" s="945"/>
      <c r="B52" s="959" t="s">
        <v>292</v>
      </c>
      <c r="C52" s="959" t="s">
        <v>293</v>
      </c>
      <c r="D52" s="964">
        <v>109287723</v>
      </c>
      <c r="E52" s="964">
        <v>0</v>
      </c>
      <c r="F52" s="964">
        <v>0</v>
      </c>
      <c r="G52" s="964">
        <f>SUM(D52:F52)</f>
        <v>109287723</v>
      </c>
    </row>
    <row r="53" spans="1:7" ht="12" customHeight="1">
      <c r="A53" s="952"/>
      <c r="B53" s="952" t="s">
        <v>294</v>
      </c>
      <c r="C53" s="952" t="s">
        <v>295</v>
      </c>
      <c r="D53" s="955"/>
      <c r="E53" s="955"/>
      <c r="F53" s="955"/>
      <c r="G53" s="955"/>
    </row>
    <row r="54" spans="1:7" ht="12" customHeight="1">
      <c r="A54" s="1807"/>
      <c r="B54" s="1807"/>
      <c r="C54" s="1808"/>
      <c r="D54" s="1807"/>
      <c r="E54" s="1807"/>
      <c r="F54" s="1807"/>
      <c r="G54" s="1807"/>
    </row>
    <row r="55" spans="1:7" ht="12" customHeight="1">
      <c r="A55" s="1810" t="s">
        <v>945</v>
      </c>
      <c r="B55" s="1811"/>
      <c r="C55" s="959"/>
      <c r="D55" s="964">
        <f>SUM(D56,D74)</f>
        <v>133437723</v>
      </c>
      <c r="E55" s="964"/>
      <c r="F55" s="964"/>
      <c r="G55" s="964">
        <f>SUM(D55:F55)</f>
        <v>133437723</v>
      </c>
    </row>
    <row r="56" spans="1:7" ht="12" customHeight="1">
      <c r="A56" s="1802" t="s">
        <v>296</v>
      </c>
      <c r="B56" s="1802"/>
      <c r="C56" s="945"/>
      <c r="D56" s="964">
        <f>SUM(D57,D68,D74)</f>
        <v>133437723</v>
      </c>
      <c r="E56" s="964">
        <f>SUM(E57,E68,E74)</f>
        <v>0</v>
      </c>
      <c r="F56" s="964">
        <f>SUM(F57,F68,F74)</f>
        <v>0</v>
      </c>
      <c r="G56" s="964">
        <f>SUM(G57,G68,G74)</f>
        <v>133437723</v>
      </c>
    </row>
    <row r="57" spans="1:7" ht="12" customHeight="1">
      <c r="A57" s="947">
        <v>1</v>
      </c>
      <c r="B57" s="948" t="s">
        <v>297</v>
      </c>
      <c r="C57" s="959"/>
      <c r="D57" s="964">
        <f>SUM(D63,D60,D59,D58)</f>
        <v>133437723</v>
      </c>
      <c r="E57" s="964">
        <f>SUM(E63,E60,E59,E58)</f>
        <v>0</v>
      </c>
      <c r="F57" s="964">
        <f>SUM(F63,F60,F59,F58)</f>
        <v>0</v>
      </c>
      <c r="G57" s="964">
        <f>SUM(G63,G60,G59,G58)</f>
        <v>133437723</v>
      </c>
    </row>
    <row r="58" spans="1:7" ht="12" customHeight="1">
      <c r="A58" s="952"/>
      <c r="B58" s="950" t="s">
        <v>298</v>
      </c>
      <c r="C58" s="950" t="s">
        <v>12</v>
      </c>
      <c r="D58" s="962">
        <v>94674240</v>
      </c>
      <c r="E58" s="962"/>
      <c r="F58" s="962"/>
      <c r="G58" s="962">
        <f>SUM(D58:F58)</f>
        <v>94674240</v>
      </c>
    </row>
    <row r="59" spans="1:7" ht="12" customHeight="1">
      <c r="A59" s="952" t="s">
        <v>1062</v>
      </c>
      <c r="B59" s="950" t="s">
        <v>299</v>
      </c>
      <c r="C59" s="950" t="s">
        <v>14</v>
      </c>
      <c r="D59" s="962">
        <v>20895333</v>
      </c>
      <c r="E59" s="962"/>
      <c r="F59" s="962"/>
      <c r="G59" s="962">
        <f>SUM(D59:F59)</f>
        <v>20895333</v>
      </c>
    </row>
    <row r="60" spans="1:7" ht="12" customHeight="1">
      <c r="A60" s="952"/>
      <c r="B60" s="950" t="s">
        <v>300</v>
      </c>
      <c r="C60" s="950" t="s">
        <v>16</v>
      </c>
      <c r="D60" s="962">
        <v>17868150</v>
      </c>
      <c r="E60" s="962"/>
      <c r="F60" s="962"/>
      <c r="G60" s="962">
        <f>SUM(D60:F60)</f>
        <v>17868150</v>
      </c>
    </row>
    <row r="61" spans="1:7" ht="12" customHeight="1">
      <c r="A61" s="952"/>
      <c r="B61" s="952" t="s">
        <v>301</v>
      </c>
      <c r="C61" s="952" t="s">
        <v>947</v>
      </c>
      <c r="D61" s="955"/>
      <c r="E61" s="955"/>
      <c r="F61" s="955"/>
      <c r="G61" s="955"/>
    </row>
    <row r="62" spans="1:7" ht="12" customHeight="1">
      <c r="A62" s="952"/>
      <c r="B62" s="950" t="s">
        <v>302</v>
      </c>
      <c r="C62" s="950" t="s">
        <v>18</v>
      </c>
      <c r="D62" s="962"/>
      <c r="E62" s="962"/>
      <c r="F62" s="962"/>
      <c r="G62" s="962"/>
    </row>
    <row r="63" spans="1:7" ht="12" customHeight="1">
      <c r="A63" s="952"/>
      <c r="B63" s="950" t="s">
        <v>303</v>
      </c>
      <c r="C63" s="950" t="s">
        <v>21</v>
      </c>
      <c r="D63" s="962"/>
      <c r="E63" s="962"/>
      <c r="F63" s="962"/>
      <c r="G63" s="962"/>
    </row>
    <row r="64" spans="1:7" ht="12" customHeight="1">
      <c r="A64" s="952"/>
      <c r="B64" s="952" t="s">
        <v>304</v>
      </c>
      <c r="C64" s="952" t="s">
        <v>23</v>
      </c>
      <c r="D64" s="955"/>
      <c r="E64" s="955"/>
      <c r="F64" s="955"/>
      <c r="G64" s="955"/>
    </row>
    <row r="65" spans="1:7" ht="12" customHeight="1">
      <c r="A65" s="952"/>
      <c r="B65" s="952" t="s">
        <v>395</v>
      </c>
      <c r="C65" s="952" t="s">
        <v>32</v>
      </c>
      <c r="D65" s="955"/>
      <c r="E65" s="955"/>
      <c r="F65" s="955"/>
      <c r="G65" s="955"/>
    </row>
    <row r="66" spans="1:7" ht="12" customHeight="1">
      <c r="A66" s="952"/>
      <c r="B66" s="952" t="s">
        <v>396</v>
      </c>
      <c r="C66" s="952" t="s">
        <v>72</v>
      </c>
      <c r="D66" s="955"/>
      <c r="E66" s="955"/>
      <c r="F66" s="955"/>
      <c r="G66" s="955"/>
    </row>
    <row r="67" spans="1:7" ht="12" customHeight="1">
      <c r="A67" s="952"/>
      <c r="B67" s="952" t="s">
        <v>397</v>
      </c>
      <c r="C67" s="952" t="s">
        <v>21</v>
      </c>
      <c r="D67" s="955"/>
      <c r="E67" s="955"/>
      <c r="F67" s="955"/>
      <c r="G67" s="955"/>
    </row>
    <row r="68" spans="1:7" ht="12" customHeight="1">
      <c r="A68" s="959">
        <v>2</v>
      </c>
      <c r="B68" s="959" t="s">
        <v>398</v>
      </c>
      <c r="C68" s="959"/>
      <c r="D68" s="964"/>
      <c r="E68" s="964"/>
      <c r="F68" s="964"/>
      <c r="G68" s="964"/>
    </row>
    <row r="69" spans="1:7" ht="12" customHeight="1">
      <c r="A69" s="952"/>
      <c r="B69" s="952" t="s">
        <v>399</v>
      </c>
      <c r="C69" s="952" t="s">
        <v>41</v>
      </c>
      <c r="D69" s="955"/>
      <c r="E69" s="955"/>
      <c r="F69" s="955"/>
      <c r="G69" s="955"/>
    </row>
    <row r="70" spans="1:7" ht="12" customHeight="1">
      <c r="A70" s="952"/>
      <c r="B70" s="952" t="s">
        <v>400</v>
      </c>
      <c r="C70" s="952" t="s">
        <v>50</v>
      </c>
      <c r="D70" s="955"/>
      <c r="E70" s="955"/>
      <c r="F70" s="955"/>
      <c r="G70" s="955"/>
    </row>
    <row r="71" spans="1:7" ht="12" customHeight="1">
      <c r="A71" s="952"/>
      <c r="B71" s="950" t="s">
        <v>401</v>
      </c>
      <c r="C71" s="950" t="s">
        <v>58</v>
      </c>
      <c r="D71" s="962"/>
      <c r="E71" s="962"/>
      <c r="F71" s="962"/>
      <c r="G71" s="962"/>
    </row>
    <row r="72" spans="1:7" ht="12" customHeight="1">
      <c r="A72" s="952"/>
      <c r="B72" s="952" t="s">
        <v>402</v>
      </c>
      <c r="C72" s="952" t="s">
        <v>64</v>
      </c>
      <c r="D72" s="955"/>
      <c r="E72" s="955"/>
      <c r="F72" s="955"/>
      <c r="G72" s="955"/>
    </row>
    <row r="73" spans="1:7" ht="12" customHeight="1">
      <c r="A73" s="952"/>
      <c r="B73" s="952" t="s">
        <v>403</v>
      </c>
      <c r="C73" s="952" t="s">
        <v>404</v>
      </c>
      <c r="D73" s="955"/>
      <c r="E73" s="955"/>
      <c r="F73" s="955"/>
      <c r="G73" s="955"/>
    </row>
    <row r="74" spans="1:7" ht="12" customHeight="1">
      <c r="A74" s="1802" t="s">
        <v>405</v>
      </c>
      <c r="B74" s="1802"/>
      <c r="C74" s="959"/>
      <c r="D74" s="964"/>
      <c r="E74" s="964"/>
      <c r="F74" s="964"/>
      <c r="G74" s="964"/>
    </row>
    <row r="75" spans="1:7" ht="12" customHeight="1">
      <c r="A75" s="952">
        <v>1</v>
      </c>
      <c r="B75" s="950" t="s">
        <v>406</v>
      </c>
      <c r="C75" s="950" t="s">
        <v>407</v>
      </c>
      <c r="D75" s="962"/>
      <c r="E75" s="962"/>
      <c r="F75" s="962"/>
      <c r="G75" s="962"/>
    </row>
    <row r="76" spans="1:7" ht="12" customHeight="1">
      <c r="A76" s="952"/>
      <c r="B76" s="952" t="s">
        <v>408</v>
      </c>
      <c r="C76" s="952" t="s">
        <v>133</v>
      </c>
      <c r="D76" s="955"/>
      <c r="E76" s="955"/>
      <c r="F76" s="955"/>
      <c r="G76" s="955"/>
    </row>
    <row r="77" spans="1:7" ht="12" customHeight="1">
      <c r="A77" s="952"/>
      <c r="B77" s="952" t="s">
        <v>409</v>
      </c>
      <c r="C77" s="952" t="s">
        <v>662</v>
      </c>
      <c r="D77" s="955"/>
      <c r="E77" s="955"/>
      <c r="F77" s="955"/>
      <c r="G77" s="955"/>
    </row>
    <row r="78" spans="1:7" ht="12" customHeight="1">
      <c r="A78" s="945" t="s">
        <v>1062</v>
      </c>
      <c r="B78" s="945" t="s">
        <v>410</v>
      </c>
      <c r="C78" s="945" t="s">
        <v>411</v>
      </c>
      <c r="D78" s="960"/>
      <c r="E78" s="960"/>
      <c r="F78" s="960"/>
      <c r="G78" s="960"/>
    </row>
    <row r="79" spans="1:7" ht="12" customHeight="1">
      <c r="A79" s="952"/>
      <c r="B79" s="952" t="s">
        <v>412</v>
      </c>
      <c r="C79" s="952" t="s">
        <v>413</v>
      </c>
      <c r="D79" s="955"/>
      <c r="E79" s="955"/>
      <c r="F79" s="955"/>
      <c r="G79" s="955"/>
    </row>
  </sheetData>
  <sheetProtection/>
  <mergeCells count="17">
    <mergeCell ref="A13:B13"/>
    <mergeCell ref="A74:B74"/>
    <mergeCell ref="C10:C12"/>
    <mergeCell ref="A10:B12"/>
    <mergeCell ref="A54:G54"/>
    <mergeCell ref="A14:B14"/>
    <mergeCell ref="A43:B43"/>
    <mergeCell ref="A55:B55"/>
    <mergeCell ref="A56:B56"/>
    <mergeCell ref="G11:G12"/>
    <mergeCell ref="B8:G8"/>
    <mergeCell ref="A8:A9"/>
    <mergeCell ref="B9:G9"/>
    <mergeCell ref="E11:E12"/>
    <mergeCell ref="F11:F12"/>
    <mergeCell ref="D11:D12"/>
    <mergeCell ref="D10:G10"/>
  </mergeCells>
  <printOptions/>
  <pageMargins left="0.3937007874015748" right="0.3937007874015748" top="0" bottom="0" header="0.31496062992125984" footer="0.31496062992125984"/>
  <pageSetup horizontalDpi="600" verticalDpi="600" orientation="portrait" paperSize="9" scale="70" r:id="rId1"/>
  <headerFooter alignWithMargins="0">
    <oddHeader>&amp;C&amp;"Times New Roman,Félkövér"&amp;9LETENYE VÁROS ÖNKORMÁNYZAT KÖLTSÉGVETÉSI SZERVEINEK 2017.ÉVI KIEMELT BEVÉTELI ÉS KIADÁSI ELŐIRÁNYZATA&amp;R
&amp;"Times New Roman,Félkövér"9.melléklet
Adatok: 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8:G79"/>
  <sheetViews>
    <sheetView zoomScalePageLayoutView="0" workbookViewId="0" topLeftCell="A13">
      <selection activeCell="I18" sqref="I18"/>
    </sheetView>
  </sheetViews>
  <sheetFormatPr defaultColWidth="9.140625" defaultRowHeight="12.75"/>
  <cols>
    <col min="1" max="1" width="6.00390625" style="941" customWidth="1"/>
    <col min="2" max="2" width="58.00390625" style="941" customWidth="1"/>
    <col min="3" max="3" width="5.8515625" style="941" customWidth="1"/>
    <col min="4" max="4" width="13.28125" style="941" customWidth="1"/>
    <col min="5" max="6" width="13.7109375" style="941" customWidth="1"/>
    <col min="7" max="7" width="15.57421875" style="941" customWidth="1"/>
    <col min="8" max="16384" width="9.140625" style="941" customWidth="1"/>
  </cols>
  <sheetData>
    <row r="8" spans="1:7" ht="15" customHeight="1">
      <c r="A8" s="1816" t="s">
        <v>246</v>
      </c>
      <c r="B8" s="1813" t="s">
        <v>660</v>
      </c>
      <c r="C8" s="1814"/>
      <c r="D8" s="1814"/>
      <c r="E8" s="1814"/>
      <c r="F8" s="1814"/>
      <c r="G8" s="1815"/>
    </row>
    <row r="9" spans="1:7" ht="15" customHeight="1">
      <c r="A9" s="1817"/>
      <c r="B9" s="1818"/>
      <c r="C9" s="1818"/>
      <c r="D9" s="1818"/>
      <c r="E9" s="1818"/>
      <c r="F9" s="1818"/>
      <c r="G9" s="1818"/>
    </row>
    <row r="10" spans="1:7" ht="15" customHeight="1">
      <c r="A10" s="1806" t="s">
        <v>247</v>
      </c>
      <c r="B10" s="1806"/>
      <c r="C10" s="1803" t="s">
        <v>946</v>
      </c>
      <c r="D10" s="1825" t="s">
        <v>1017</v>
      </c>
      <c r="E10" s="1826"/>
      <c r="F10" s="1826"/>
      <c r="G10" s="1827"/>
    </row>
    <row r="11" spans="1:7" ht="15" customHeight="1">
      <c r="A11" s="1806"/>
      <c r="B11" s="1806"/>
      <c r="C11" s="1804"/>
      <c r="D11" s="1823" t="s">
        <v>142</v>
      </c>
      <c r="E11" s="1819" t="s">
        <v>143</v>
      </c>
      <c r="F11" s="1821" t="s">
        <v>248</v>
      </c>
      <c r="G11" s="1805" t="s">
        <v>144</v>
      </c>
    </row>
    <row r="12" spans="1:7" ht="15" customHeight="1">
      <c r="A12" s="1806"/>
      <c r="B12" s="1806"/>
      <c r="C12" s="1805"/>
      <c r="D12" s="1824"/>
      <c r="E12" s="1820"/>
      <c r="F12" s="1822"/>
      <c r="G12" s="1812"/>
    </row>
    <row r="13" spans="1:7" ht="12" customHeight="1">
      <c r="A13" s="1800" t="s">
        <v>944</v>
      </c>
      <c r="B13" s="1801"/>
      <c r="C13" s="942"/>
      <c r="D13" s="943">
        <f>SUM(D14,D34,D43)</f>
        <v>56287580</v>
      </c>
      <c r="E13" s="943">
        <f>SUM(E14,E34,E43)</f>
        <v>0</v>
      </c>
      <c r="F13" s="943">
        <f>SUM(F14,F34,F43)</f>
        <v>0</v>
      </c>
      <c r="G13" s="966">
        <f>SUM(D13:F13)</f>
        <v>56287580</v>
      </c>
    </row>
    <row r="14" spans="1:7" ht="12" customHeight="1">
      <c r="A14" s="1809" t="s">
        <v>249</v>
      </c>
      <c r="B14" s="1802"/>
      <c r="C14" s="945"/>
      <c r="D14" s="946">
        <f>SUM(D16,D18,D20,D32)</f>
        <v>3900000</v>
      </c>
      <c r="E14" s="946">
        <f>SUM(E16,E18,E20,E32)</f>
        <v>0</v>
      </c>
      <c r="F14" s="946">
        <f>SUM(F16,F18,F20,F32)</f>
        <v>0</v>
      </c>
      <c r="G14" s="966">
        <f aca="true" t="shared" si="0" ref="G14:G25">SUM(D14:F14)</f>
        <v>3900000</v>
      </c>
    </row>
    <row r="15" spans="1:7" ht="12" customHeight="1">
      <c r="A15" s="947">
        <v>1</v>
      </c>
      <c r="B15" s="948" t="s">
        <v>250</v>
      </c>
      <c r="C15" s="945"/>
      <c r="D15" s="946">
        <f>SUM(D32,D20,D16)</f>
        <v>3900000</v>
      </c>
      <c r="E15" s="946"/>
      <c r="F15" s="946"/>
      <c r="G15" s="966">
        <f t="shared" si="0"/>
        <v>3900000</v>
      </c>
    </row>
    <row r="16" spans="1:7" ht="12" customHeight="1">
      <c r="A16" s="949"/>
      <c r="B16" s="950" t="s">
        <v>251</v>
      </c>
      <c r="C16" s="950" t="s">
        <v>1128</v>
      </c>
      <c r="D16" s="951">
        <f>SUM(D17)</f>
        <v>400000</v>
      </c>
      <c r="E16" s="951"/>
      <c r="F16" s="951">
        <f>SUM(F17)</f>
        <v>0</v>
      </c>
      <c r="G16" s="968">
        <f t="shared" si="0"/>
        <v>400000</v>
      </c>
    </row>
    <row r="17" spans="1:7" ht="12" customHeight="1">
      <c r="A17" s="949"/>
      <c r="B17" s="952" t="s">
        <v>252</v>
      </c>
      <c r="C17" s="952" t="s">
        <v>1140</v>
      </c>
      <c r="D17" s="953">
        <v>400000</v>
      </c>
      <c r="E17" s="953"/>
      <c r="F17" s="953"/>
      <c r="G17" s="968">
        <f t="shared" si="0"/>
        <v>400000</v>
      </c>
    </row>
    <row r="18" spans="1:7" ht="12" customHeight="1">
      <c r="A18" s="954"/>
      <c r="B18" s="950" t="s">
        <v>253</v>
      </c>
      <c r="C18" s="950" t="s">
        <v>1162</v>
      </c>
      <c r="D18" s="951">
        <v>0</v>
      </c>
      <c r="E18" s="951">
        <v>0</v>
      </c>
      <c r="F18" s="951">
        <v>0</v>
      </c>
      <c r="G18" s="968">
        <f t="shared" si="0"/>
        <v>0</v>
      </c>
    </row>
    <row r="19" spans="1:7" ht="12" customHeight="1">
      <c r="A19" s="949"/>
      <c r="B19" s="952" t="s">
        <v>254</v>
      </c>
      <c r="C19" s="952" t="s">
        <v>1176</v>
      </c>
      <c r="D19" s="953"/>
      <c r="E19" s="953"/>
      <c r="F19" s="953"/>
      <c r="G19" s="968"/>
    </row>
    <row r="20" spans="1:7" ht="12" customHeight="1">
      <c r="A20" s="949"/>
      <c r="B20" s="950" t="s">
        <v>255</v>
      </c>
      <c r="C20" s="950" t="s">
        <v>1179</v>
      </c>
      <c r="D20" s="951">
        <f>SUM(D21:D31)</f>
        <v>3500000</v>
      </c>
      <c r="E20" s="951">
        <f>SUM(E21:E31)</f>
        <v>0</v>
      </c>
      <c r="F20" s="951">
        <f>SUM(F21:F31)</f>
        <v>0</v>
      </c>
      <c r="G20" s="968">
        <f t="shared" si="0"/>
        <v>3500000</v>
      </c>
    </row>
    <row r="21" spans="1:7" ht="12" customHeight="1">
      <c r="A21" s="949"/>
      <c r="B21" s="952" t="s">
        <v>256</v>
      </c>
      <c r="C21" s="952" t="s">
        <v>1182</v>
      </c>
      <c r="D21" s="955"/>
      <c r="E21" s="955"/>
      <c r="F21" s="955"/>
      <c r="G21" s="968"/>
    </row>
    <row r="22" spans="1:7" ht="12" customHeight="1">
      <c r="A22" s="949"/>
      <c r="B22" s="952" t="s">
        <v>257</v>
      </c>
      <c r="C22" s="952" t="s">
        <v>1185</v>
      </c>
      <c r="D22" s="955">
        <v>2000000</v>
      </c>
      <c r="E22" s="955"/>
      <c r="F22" s="955"/>
      <c r="G22" s="968">
        <f t="shared" si="0"/>
        <v>2000000</v>
      </c>
    </row>
    <row r="23" spans="1:7" ht="12" customHeight="1">
      <c r="A23" s="949"/>
      <c r="B23" s="952" t="s">
        <v>258</v>
      </c>
      <c r="C23" s="952" t="s">
        <v>1188</v>
      </c>
      <c r="D23" s="955"/>
      <c r="E23" s="955"/>
      <c r="F23" s="955"/>
      <c r="G23" s="968"/>
    </row>
    <row r="24" spans="1:7" ht="12" customHeight="1">
      <c r="A24" s="949"/>
      <c r="B24" s="952" t="s">
        <v>259</v>
      </c>
      <c r="C24" s="952" t="s">
        <v>1191</v>
      </c>
      <c r="D24" s="955">
        <v>1000000</v>
      </c>
      <c r="E24" s="955"/>
      <c r="F24" s="955"/>
      <c r="G24" s="968">
        <f t="shared" si="0"/>
        <v>1000000</v>
      </c>
    </row>
    <row r="25" spans="1:7" ht="12" customHeight="1">
      <c r="A25" s="949"/>
      <c r="B25" s="952" t="s">
        <v>260</v>
      </c>
      <c r="C25" s="952" t="s">
        <v>1194</v>
      </c>
      <c r="D25" s="955">
        <v>500000</v>
      </c>
      <c r="E25" s="955"/>
      <c r="F25" s="955"/>
      <c r="G25" s="968">
        <f t="shared" si="0"/>
        <v>500000</v>
      </c>
    </row>
    <row r="26" spans="1:7" ht="12" customHeight="1">
      <c r="A26" s="949"/>
      <c r="B26" s="952" t="s">
        <v>261</v>
      </c>
      <c r="C26" s="952" t="s">
        <v>1197</v>
      </c>
      <c r="D26" s="955"/>
      <c r="E26" s="955"/>
      <c r="F26" s="955"/>
      <c r="G26" s="968"/>
    </row>
    <row r="27" spans="1:7" ht="12" customHeight="1">
      <c r="A27" s="949"/>
      <c r="B27" s="952" t="s">
        <v>262</v>
      </c>
      <c r="C27" s="952" t="s">
        <v>1200</v>
      </c>
      <c r="D27" s="955"/>
      <c r="E27" s="955"/>
      <c r="F27" s="955"/>
      <c r="G27" s="968"/>
    </row>
    <row r="28" spans="1:7" ht="12" customHeight="1">
      <c r="A28" s="949"/>
      <c r="B28" s="952" t="s">
        <v>263</v>
      </c>
      <c r="C28" s="952" t="s">
        <v>1203</v>
      </c>
      <c r="D28" s="955"/>
      <c r="E28" s="955"/>
      <c r="F28" s="955"/>
      <c r="G28" s="968"/>
    </row>
    <row r="29" spans="1:7" ht="12" customHeight="1">
      <c r="A29" s="949"/>
      <c r="B29" s="952" t="s">
        <v>264</v>
      </c>
      <c r="C29" s="952" t="s">
        <v>1206</v>
      </c>
      <c r="D29" s="955"/>
      <c r="E29" s="955"/>
      <c r="F29" s="955"/>
      <c r="G29" s="968"/>
    </row>
    <row r="30" spans="1:7" ht="12" customHeight="1">
      <c r="A30" s="949"/>
      <c r="B30" s="952" t="s">
        <v>265</v>
      </c>
      <c r="C30" s="952" t="s">
        <v>1209</v>
      </c>
      <c r="D30" s="955"/>
      <c r="E30" s="955"/>
      <c r="F30" s="955"/>
      <c r="G30" s="968"/>
    </row>
    <row r="31" spans="1:7" ht="12" customHeight="1">
      <c r="A31" s="949"/>
      <c r="B31" s="952" t="s">
        <v>266</v>
      </c>
      <c r="C31" s="952" t="s">
        <v>267</v>
      </c>
      <c r="D31" s="955"/>
      <c r="E31" s="955"/>
      <c r="F31" s="955"/>
      <c r="G31" s="968"/>
    </row>
    <row r="32" spans="1:7" ht="12" customHeight="1">
      <c r="A32" s="949"/>
      <c r="B32" s="950" t="s">
        <v>268</v>
      </c>
      <c r="C32" s="956" t="s">
        <v>1224</v>
      </c>
      <c r="D32" s="957">
        <v>0</v>
      </c>
      <c r="E32" s="957">
        <v>0</v>
      </c>
      <c r="F32" s="957">
        <v>0</v>
      </c>
      <c r="G32" s="957">
        <v>0</v>
      </c>
    </row>
    <row r="33" spans="1:7" ht="12" customHeight="1">
      <c r="A33" s="949"/>
      <c r="B33" s="958" t="s">
        <v>269</v>
      </c>
      <c r="C33" s="958" t="s">
        <v>270</v>
      </c>
      <c r="D33" s="955"/>
      <c r="E33" s="955"/>
      <c r="F33" s="955"/>
      <c r="G33" s="955"/>
    </row>
    <row r="34" spans="1:7" ht="12" customHeight="1">
      <c r="A34" s="959">
        <v>2</v>
      </c>
      <c r="B34" s="959" t="s">
        <v>271</v>
      </c>
      <c r="C34" s="945"/>
      <c r="D34" s="960">
        <f>SUM(D35,D37,D41)</f>
        <v>0</v>
      </c>
      <c r="E34" s="960">
        <f>SUM(E35,E37,E41)</f>
        <v>0</v>
      </c>
      <c r="F34" s="960">
        <f>SUM(F35,F37,F41)</f>
        <v>0</v>
      </c>
      <c r="G34" s="960">
        <f>SUM(G35,G37,G41)</f>
        <v>0</v>
      </c>
    </row>
    <row r="35" spans="1:7" ht="12" customHeight="1">
      <c r="A35" s="952"/>
      <c r="B35" s="956" t="s">
        <v>272</v>
      </c>
      <c r="C35" s="950" t="s">
        <v>1145</v>
      </c>
      <c r="D35" s="957">
        <v>0</v>
      </c>
      <c r="E35" s="957">
        <v>0</v>
      </c>
      <c r="F35" s="957">
        <v>0</v>
      </c>
      <c r="G35" s="957">
        <v>0</v>
      </c>
    </row>
    <row r="36" spans="1:7" ht="12" customHeight="1">
      <c r="A36" s="952"/>
      <c r="B36" s="958" t="s">
        <v>273</v>
      </c>
      <c r="C36" s="958" t="s">
        <v>1157</v>
      </c>
      <c r="D36" s="955"/>
      <c r="E36" s="955"/>
      <c r="F36" s="955"/>
      <c r="G36" s="955"/>
    </row>
    <row r="37" spans="1:7" ht="12" customHeight="1">
      <c r="A37" s="952"/>
      <c r="B37" s="950" t="s">
        <v>274</v>
      </c>
      <c r="C37" s="961" t="s">
        <v>1212</v>
      </c>
      <c r="D37" s="957">
        <v>0</v>
      </c>
      <c r="E37" s="957">
        <v>0</v>
      </c>
      <c r="F37" s="957">
        <v>0</v>
      </c>
      <c r="G37" s="957">
        <v>0</v>
      </c>
    </row>
    <row r="38" spans="1:7" ht="12" customHeight="1">
      <c r="A38" s="952"/>
      <c r="B38" s="952" t="s">
        <v>275</v>
      </c>
      <c r="C38" s="952" t="s">
        <v>1215</v>
      </c>
      <c r="D38" s="955"/>
      <c r="E38" s="955"/>
      <c r="F38" s="955"/>
      <c r="G38" s="955"/>
    </row>
    <row r="39" spans="1:7" ht="12" customHeight="1">
      <c r="A39" s="952"/>
      <c r="B39" s="952" t="s">
        <v>276</v>
      </c>
      <c r="C39" s="952" t="s">
        <v>1218</v>
      </c>
      <c r="D39" s="955"/>
      <c r="E39" s="955"/>
      <c r="F39" s="955"/>
      <c r="G39" s="955"/>
    </row>
    <row r="40" spans="1:7" ht="12" customHeight="1">
      <c r="A40" s="952"/>
      <c r="B40" s="952" t="s">
        <v>277</v>
      </c>
      <c r="C40" s="952" t="s">
        <v>1221</v>
      </c>
      <c r="D40" s="955"/>
      <c r="E40" s="955"/>
      <c r="F40" s="955"/>
      <c r="G40" s="955"/>
    </row>
    <row r="41" spans="1:7" ht="12" customHeight="1">
      <c r="A41" s="952"/>
      <c r="B41" s="950" t="s">
        <v>278</v>
      </c>
      <c r="C41" s="950" t="s">
        <v>1240</v>
      </c>
      <c r="D41" s="962">
        <v>0</v>
      </c>
      <c r="E41" s="962">
        <v>0</v>
      </c>
      <c r="F41" s="962">
        <v>0</v>
      </c>
      <c r="G41" s="962">
        <v>0</v>
      </c>
    </row>
    <row r="42" spans="1:7" ht="12" customHeight="1">
      <c r="A42" s="952"/>
      <c r="B42" s="952" t="s">
        <v>279</v>
      </c>
      <c r="C42" s="952" t="s">
        <v>280</v>
      </c>
      <c r="D42" s="955"/>
      <c r="E42" s="955"/>
      <c r="F42" s="955"/>
      <c r="G42" s="955"/>
    </row>
    <row r="43" spans="1:7" ht="12" customHeight="1">
      <c r="A43" s="1802" t="s">
        <v>281</v>
      </c>
      <c r="B43" s="1802"/>
      <c r="C43" s="944" t="s">
        <v>1272</v>
      </c>
      <c r="D43" s="963">
        <f>SUM(D44)</f>
        <v>52387580</v>
      </c>
      <c r="E43" s="963">
        <f>SUM(E44)</f>
        <v>0</v>
      </c>
      <c r="F43" s="963">
        <f>SUM(F44)</f>
        <v>0</v>
      </c>
      <c r="G43" s="963">
        <f>SUM(G44)</f>
        <v>52387580</v>
      </c>
    </row>
    <row r="44" spans="1:7" ht="12" customHeight="1">
      <c r="A44" s="950">
        <v>1</v>
      </c>
      <c r="B44" s="950" t="s">
        <v>282</v>
      </c>
      <c r="C44" s="950" t="s">
        <v>283</v>
      </c>
      <c r="D44" s="955">
        <f>SUM(D52,D46)</f>
        <v>52387580</v>
      </c>
      <c r="E44" s="955">
        <f>SUM(E52,E46)</f>
        <v>0</v>
      </c>
      <c r="F44" s="955">
        <f>SUM(F52,F46)</f>
        <v>0</v>
      </c>
      <c r="G44" s="955">
        <f>SUM(D44:F44)</f>
        <v>52387580</v>
      </c>
    </row>
    <row r="45" spans="1:7" ht="12" customHeight="1">
      <c r="A45" s="952"/>
      <c r="B45" s="952" t="s">
        <v>284</v>
      </c>
      <c r="C45" s="952" t="s">
        <v>1261</v>
      </c>
      <c r="D45" s="955"/>
      <c r="E45" s="955"/>
      <c r="F45" s="955"/>
      <c r="G45" s="955"/>
    </row>
    <row r="46" spans="1:7" ht="12" customHeight="1">
      <c r="A46" s="952"/>
      <c r="B46" s="950" t="s">
        <v>285</v>
      </c>
      <c r="C46" s="950" t="s">
        <v>1264</v>
      </c>
      <c r="D46" s="962">
        <v>0</v>
      </c>
      <c r="E46" s="962">
        <v>0</v>
      </c>
      <c r="F46" s="962">
        <v>0</v>
      </c>
      <c r="G46" s="962">
        <v>0</v>
      </c>
    </row>
    <row r="47" spans="1:7" ht="12" customHeight="1">
      <c r="A47" s="952"/>
      <c r="B47" s="950" t="s">
        <v>286</v>
      </c>
      <c r="C47" s="950" t="s">
        <v>1267</v>
      </c>
      <c r="D47" s="962"/>
      <c r="E47" s="962"/>
      <c r="F47" s="962"/>
      <c r="G47" s="962"/>
    </row>
    <row r="48" spans="1:7" ht="12" customHeight="1">
      <c r="A48" s="952"/>
      <c r="B48" s="952" t="s">
        <v>287</v>
      </c>
      <c r="C48" s="952" t="s">
        <v>1267</v>
      </c>
      <c r="D48" s="955"/>
      <c r="E48" s="955"/>
      <c r="F48" s="955"/>
      <c r="G48" s="955"/>
    </row>
    <row r="49" spans="1:7" ht="12" customHeight="1">
      <c r="A49" s="952"/>
      <c r="B49" s="952" t="s">
        <v>288</v>
      </c>
      <c r="C49" s="952" t="s">
        <v>1267</v>
      </c>
      <c r="D49" s="955"/>
      <c r="E49" s="955"/>
      <c r="F49" s="955"/>
      <c r="G49" s="955"/>
    </row>
    <row r="50" spans="1:7" ht="12" customHeight="1">
      <c r="A50" s="952"/>
      <c r="B50" s="952" t="s">
        <v>289</v>
      </c>
      <c r="C50" s="952" t="s">
        <v>1270</v>
      </c>
      <c r="D50" s="955">
        <v>0</v>
      </c>
      <c r="E50" s="955">
        <v>0</v>
      </c>
      <c r="F50" s="955">
        <v>0</v>
      </c>
      <c r="G50" s="955">
        <v>0</v>
      </c>
    </row>
    <row r="51" spans="1:7" ht="12" customHeight="1">
      <c r="A51" s="952"/>
      <c r="B51" s="952" t="s">
        <v>290</v>
      </c>
      <c r="C51" s="952" t="s">
        <v>291</v>
      </c>
      <c r="D51" s="955"/>
      <c r="E51" s="955"/>
      <c r="F51" s="955"/>
      <c r="G51" s="955"/>
    </row>
    <row r="52" spans="1:7" ht="12" customHeight="1">
      <c r="A52" s="945"/>
      <c r="B52" s="959" t="s">
        <v>292</v>
      </c>
      <c r="C52" s="959" t="s">
        <v>293</v>
      </c>
      <c r="D52" s="964">
        <v>52387580</v>
      </c>
      <c r="E52" s="964">
        <v>0</v>
      </c>
      <c r="F52" s="964">
        <v>0</v>
      </c>
      <c r="G52" s="964">
        <f>SUM(D52:F52)</f>
        <v>52387580</v>
      </c>
    </row>
    <row r="53" spans="1:7" ht="12" customHeight="1">
      <c r="A53" s="952"/>
      <c r="B53" s="952" t="s">
        <v>294</v>
      </c>
      <c r="C53" s="952" t="s">
        <v>295</v>
      </c>
      <c r="D53" s="955"/>
      <c r="E53" s="955"/>
      <c r="F53" s="955"/>
      <c r="G53" s="955"/>
    </row>
    <row r="54" spans="1:7" ht="12" customHeight="1">
      <c r="A54" s="1807"/>
      <c r="B54" s="1807"/>
      <c r="C54" s="1808"/>
      <c r="D54" s="1807"/>
      <c r="E54" s="1807"/>
      <c r="F54" s="1807"/>
      <c r="G54" s="1807"/>
    </row>
    <row r="55" spans="1:7" ht="12" customHeight="1">
      <c r="A55" s="1810" t="s">
        <v>945</v>
      </c>
      <c r="B55" s="1811"/>
      <c r="C55" s="959"/>
      <c r="D55" s="964">
        <f>SUM(D74,D68,D57)</f>
        <v>56287580</v>
      </c>
      <c r="E55" s="964"/>
      <c r="F55" s="964"/>
      <c r="G55" s="964">
        <f>SUM(D55:F55)</f>
        <v>56287580</v>
      </c>
    </row>
    <row r="56" spans="1:7" ht="12" customHeight="1">
      <c r="A56" s="1802" t="s">
        <v>296</v>
      </c>
      <c r="B56" s="1802"/>
      <c r="C56" s="945"/>
      <c r="D56" s="964">
        <f>SUM(D57,D68,D74)</f>
        <v>56287580</v>
      </c>
      <c r="E56" s="964">
        <f>SUM(E57,E68,E74)</f>
        <v>0</v>
      </c>
      <c r="F56" s="964">
        <f>SUM(F57,F68,F74)</f>
        <v>0</v>
      </c>
      <c r="G56" s="964">
        <f>SUM(G57,G68,G74)</f>
        <v>56287580</v>
      </c>
    </row>
    <row r="57" spans="1:7" ht="12" customHeight="1">
      <c r="A57" s="947">
        <v>1</v>
      </c>
      <c r="B57" s="948" t="s">
        <v>297</v>
      </c>
      <c r="C57" s="959"/>
      <c r="D57" s="964">
        <f>SUM(D63,D60,D59,D58)</f>
        <v>56160580</v>
      </c>
      <c r="E57" s="964">
        <f>SUM(E63,E60,E59,E58)</f>
        <v>0</v>
      </c>
      <c r="F57" s="964">
        <f>SUM(F63,F60,F59,F58)</f>
        <v>0</v>
      </c>
      <c r="G57" s="964">
        <f>SUM(G63,G60,G59,G58)</f>
        <v>56160580</v>
      </c>
    </row>
    <row r="58" spans="1:7" ht="12" customHeight="1">
      <c r="A58" s="952"/>
      <c r="B58" s="950" t="s">
        <v>298</v>
      </c>
      <c r="C58" s="950" t="s">
        <v>12</v>
      </c>
      <c r="D58" s="962">
        <v>22029000</v>
      </c>
      <c r="E58" s="962"/>
      <c r="F58" s="962"/>
      <c r="G58" s="962">
        <f>SUM(D58:F58)</f>
        <v>22029000</v>
      </c>
    </row>
    <row r="59" spans="1:7" ht="12" customHeight="1">
      <c r="A59" s="952" t="s">
        <v>1062</v>
      </c>
      <c r="B59" s="950" t="s">
        <v>299</v>
      </c>
      <c r="C59" s="950" t="s">
        <v>14</v>
      </c>
      <c r="D59" s="962">
        <v>4888380</v>
      </c>
      <c r="E59" s="962"/>
      <c r="F59" s="962"/>
      <c r="G59" s="962">
        <f>SUM(D59:F59)</f>
        <v>4888380</v>
      </c>
    </row>
    <row r="60" spans="1:7" ht="12" customHeight="1">
      <c r="A60" s="952"/>
      <c r="B60" s="950" t="s">
        <v>300</v>
      </c>
      <c r="C60" s="950" t="s">
        <v>16</v>
      </c>
      <c r="D60" s="962">
        <v>29243200</v>
      </c>
      <c r="E60" s="962"/>
      <c r="F60" s="962"/>
      <c r="G60" s="962">
        <f>SUM(D60:F60)</f>
        <v>29243200</v>
      </c>
    </row>
    <row r="61" spans="1:7" ht="12" customHeight="1">
      <c r="A61" s="952"/>
      <c r="B61" s="952" t="s">
        <v>301</v>
      </c>
      <c r="C61" s="952" t="s">
        <v>947</v>
      </c>
      <c r="D61" s="955"/>
      <c r="E61" s="955"/>
      <c r="F61" s="955"/>
      <c r="G61" s="955"/>
    </row>
    <row r="62" spans="1:7" ht="12" customHeight="1">
      <c r="A62" s="952"/>
      <c r="B62" s="950" t="s">
        <v>302</v>
      </c>
      <c r="C62" s="950" t="s">
        <v>18</v>
      </c>
      <c r="D62" s="962"/>
      <c r="E62" s="962"/>
      <c r="F62" s="962"/>
      <c r="G62" s="962">
        <f>SUM(D62:F62)</f>
        <v>0</v>
      </c>
    </row>
    <row r="63" spans="1:7" ht="12" customHeight="1">
      <c r="A63" s="952"/>
      <c r="B63" s="950" t="s">
        <v>303</v>
      </c>
      <c r="C63" s="950" t="s">
        <v>21</v>
      </c>
      <c r="D63" s="962"/>
      <c r="E63" s="962"/>
      <c r="F63" s="962"/>
      <c r="G63" s="962">
        <f>SUM(D63:F63)</f>
        <v>0</v>
      </c>
    </row>
    <row r="64" spans="1:7" ht="12" customHeight="1">
      <c r="A64" s="952"/>
      <c r="B64" s="952" t="s">
        <v>304</v>
      </c>
      <c r="C64" s="952" t="s">
        <v>23</v>
      </c>
      <c r="D64" s="955"/>
      <c r="E64" s="955"/>
      <c r="F64" s="955"/>
      <c r="G64" s="955"/>
    </row>
    <row r="65" spans="1:7" ht="12" customHeight="1">
      <c r="A65" s="952"/>
      <c r="B65" s="952" t="s">
        <v>395</v>
      </c>
      <c r="C65" s="952" t="s">
        <v>32</v>
      </c>
      <c r="D65" s="955"/>
      <c r="E65" s="955"/>
      <c r="F65" s="955"/>
      <c r="G65" s="955"/>
    </row>
    <row r="66" spans="1:7" ht="12" customHeight="1">
      <c r="A66" s="952"/>
      <c r="B66" s="952" t="s">
        <v>396</v>
      </c>
      <c r="C66" s="952" t="s">
        <v>72</v>
      </c>
      <c r="D66" s="955"/>
      <c r="E66" s="955"/>
      <c r="F66" s="955"/>
      <c r="G66" s="955"/>
    </row>
    <row r="67" spans="1:7" ht="12" customHeight="1">
      <c r="A67" s="952"/>
      <c r="B67" s="952" t="s">
        <v>397</v>
      </c>
      <c r="C67" s="952" t="s">
        <v>21</v>
      </c>
      <c r="D67" s="955"/>
      <c r="E67" s="955"/>
      <c r="F67" s="955"/>
      <c r="G67" s="955"/>
    </row>
    <row r="68" spans="1:7" ht="12" customHeight="1">
      <c r="A68" s="959">
        <v>2</v>
      </c>
      <c r="B68" s="959" t="s">
        <v>398</v>
      </c>
      <c r="C68" s="959"/>
      <c r="D68" s="964">
        <f>SUM(D71,D70,D69)</f>
        <v>127000</v>
      </c>
      <c r="E68" s="964"/>
      <c r="F68" s="964"/>
      <c r="G68" s="964">
        <f>SUM(D68:F68)</f>
        <v>127000</v>
      </c>
    </row>
    <row r="69" spans="1:7" ht="12" customHeight="1">
      <c r="A69" s="952"/>
      <c r="B69" s="950" t="s">
        <v>399</v>
      </c>
      <c r="C69" s="950" t="s">
        <v>41</v>
      </c>
      <c r="D69" s="962">
        <v>127000</v>
      </c>
      <c r="E69" s="962"/>
      <c r="F69" s="962"/>
      <c r="G69" s="962">
        <f>SUM(D69:F69)</f>
        <v>127000</v>
      </c>
    </row>
    <row r="70" spans="1:7" ht="12" customHeight="1">
      <c r="A70" s="952"/>
      <c r="B70" s="950" t="s">
        <v>400</v>
      </c>
      <c r="C70" s="950" t="s">
        <v>50</v>
      </c>
      <c r="D70" s="962"/>
      <c r="E70" s="962"/>
      <c r="F70" s="962"/>
      <c r="G70" s="962">
        <f>SUM(D70:F70)</f>
        <v>0</v>
      </c>
    </row>
    <row r="71" spans="1:7" ht="12" customHeight="1">
      <c r="A71" s="952"/>
      <c r="B71" s="950" t="s">
        <v>401</v>
      </c>
      <c r="C71" s="950" t="s">
        <v>58</v>
      </c>
      <c r="D71" s="962"/>
      <c r="E71" s="962"/>
      <c r="F71" s="962"/>
      <c r="G71" s="955">
        <f>SUM(D71:F71)</f>
        <v>0</v>
      </c>
    </row>
    <row r="72" spans="1:7" ht="12" customHeight="1">
      <c r="A72" s="952"/>
      <c r="B72" s="952" t="s">
        <v>402</v>
      </c>
      <c r="C72" s="952" t="s">
        <v>64</v>
      </c>
      <c r="D72" s="955"/>
      <c r="E72" s="955"/>
      <c r="F72" s="955"/>
      <c r="G72" s="955"/>
    </row>
    <row r="73" spans="1:7" ht="12" customHeight="1">
      <c r="A73" s="952"/>
      <c r="B73" s="952" t="s">
        <v>403</v>
      </c>
      <c r="C73" s="952" t="s">
        <v>404</v>
      </c>
      <c r="D73" s="955"/>
      <c r="E73" s="955"/>
      <c r="F73" s="955"/>
      <c r="G73" s="955"/>
    </row>
    <row r="74" spans="1:7" ht="12" customHeight="1">
      <c r="A74" s="1802" t="s">
        <v>405</v>
      </c>
      <c r="B74" s="1802"/>
      <c r="C74" s="959"/>
      <c r="D74" s="964">
        <f>SUM(D76:D79)</f>
        <v>0</v>
      </c>
      <c r="E74" s="964">
        <f>SUM(E76:E79)</f>
        <v>0</v>
      </c>
      <c r="F74" s="964">
        <f>SUM(F76:F79)</f>
        <v>0</v>
      </c>
      <c r="G74" s="964">
        <f>SUM(G76:G79)</f>
        <v>0</v>
      </c>
    </row>
    <row r="75" spans="1:7" ht="12" customHeight="1">
      <c r="A75" s="952">
        <v>1</v>
      </c>
      <c r="B75" s="950" t="s">
        <v>406</v>
      </c>
      <c r="C75" s="950" t="s">
        <v>407</v>
      </c>
      <c r="D75" s="962"/>
      <c r="E75" s="962"/>
      <c r="F75" s="962"/>
      <c r="G75" s="962"/>
    </row>
    <row r="76" spans="1:7" ht="12" customHeight="1">
      <c r="A76" s="952"/>
      <c r="B76" s="952" t="s">
        <v>408</v>
      </c>
      <c r="C76" s="952" t="s">
        <v>133</v>
      </c>
      <c r="D76" s="955"/>
      <c r="E76" s="955"/>
      <c r="F76" s="955"/>
      <c r="G76" s="955"/>
    </row>
    <row r="77" spans="1:7" ht="12" customHeight="1">
      <c r="A77" s="952"/>
      <c r="B77" s="952" t="s">
        <v>409</v>
      </c>
      <c r="C77" s="952" t="s">
        <v>662</v>
      </c>
      <c r="D77" s="955"/>
      <c r="E77" s="955"/>
      <c r="F77" s="955"/>
      <c r="G77" s="955"/>
    </row>
    <row r="78" spans="1:7" ht="12" customHeight="1">
      <c r="A78" s="945" t="s">
        <v>1062</v>
      </c>
      <c r="B78" s="945" t="s">
        <v>410</v>
      </c>
      <c r="C78" s="945" t="s">
        <v>411</v>
      </c>
      <c r="D78" s="960"/>
      <c r="E78" s="960"/>
      <c r="F78" s="960"/>
      <c r="G78" s="960"/>
    </row>
    <row r="79" spans="1:7" ht="12" customHeight="1">
      <c r="A79" s="952"/>
      <c r="B79" s="952" t="s">
        <v>412</v>
      </c>
      <c r="C79" s="952" t="s">
        <v>413</v>
      </c>
      <c r="D79" s="955"/>
      <c r="E79" s="955"/>
      <c r="F79" s="955"/>
      <c r="G79" s="955"/>
    </row>
  </sheetData>
  <sheetProtection/>
  <mergeCells count="17">
    <mergeCell ref="B8:G8"/>
    <mergeCell ref="A8:A9"/>
    <mergeCell ref="B9:G9"/>
    <mergeCell ref="E11:E12"/>
    <mergeCell ref="F11:F12"/>
    <mergeCell ref="D11:D12"/>
    <mergeCell ref="D10:G10"/>
    <mergeCell ref="A13:B13"/>
    <mergeCell ref="A74:B74"/>
    <mergeCell ref="C10:C12"/>
    <mergeCell ref="A10:B12"/>
    <mergeCell ref="A54:G54"/>
    <mergeCell ref="A14:B14"/>
    <mergeCell ref="A43:B43"/>
    <mergeCell ref="A55:B55"/>
    <mergeCell ref="A56:B56"/>
    <mergeCell ref="G11:G12"/>
  </mergeCells>
  <printOptions/>
  <pageMargins left="0.3937007874015748" right="0.3937007874015748" top="0" bottom="0" header="0.31496062992125984" footer="0.31496062992125984"/>
  <pageSetup horizontalDpi="600" verticalDpi="600" orientation="portrait" paperSize="9" scale="70" r:id="rId1"/>
  <headerFooter alignWithMargins="0">
    <oddHeader>&amp;C&amp;"Times New Roman,Félkövér"&amp;9LETENYE VÁROS ÖNKORMÁNYZAT KÖLTSÉGVETÉSI SZERVEINEK 2017.ÉVI KIEMELT BEVÉTELI ÉS KIADÁSI ELŐIRÁNYZATA&amp;R
&amp;"Times New Roman,Félkövér"10.melléklet
Adatok: Ft-ban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8:G79"/>
  <sheetViews>
    <sheetView zoomScalePageLayoutView="0" workbookViewId="0" topLeftCell="A79">
      <selection activeCell="I13" sqref="I13"/>
    </sheetView>
  </sheetViews>
  <sheetFormatPr defaultColWidth="9.140625" defaultRowHeight="12.75"/>
  <cols>
    <col min="1" max="1" width="6.00390625" style="941" customWidth="1"/>
    <col min="2" max="2" width="58.00390625" style="941" customWidth="1"/>
    <col min="3" max="3" width="5.8515625" style="941" customWidth="1"/>
    <col min="4" max="4" width="13.28125" style="941" customWidth="1"/>
    <col min="5" max="6" width="13.7109375" style="941" customWidth="1"/>
    <col min="7" max="7" width="15.57421875" style="941" customWidth="1"/>
    <col min="8" max="16384" width="9.140625" style="941" customWidth="1"/>
  </cols>
  <sheetData>
    <row r="8" spans="1:7" ht="15" customHeight="1">
      <c r="A8" s="1816" t="s">
        <v>246</v>
      </c>
      <c r="B8" s="1813" t="s">
        <v>705</v>
      </c>
      <c r="C8" s="1814"/>
      <c r="D8" s="1814"/>
      <c r="E8" s="1814"/>
      <c r="F8" s="1814"/>
      <c r="G8" s="1815"/>
    </row>
    <row r="9" spans="1:7" ht="15" customHeight="1">
      <c r="A9" s="1817"/>
      <c r="B9" s="1818"/>
      <c r="C9" s="1818"/>
      <c r="D9" s="1818"/>
      <c r="E9" s="1818"/>
      <c r="F9" s="1818"/>
      <c r="G9" s="1818"/>
    </row>
    <row r="10" spans="1:7" ht="15" customHeight="1">
      <c r="A10" s="1806" t="s">
        <v>247</v>
      </c>
      <c r="B10" s="1806"/>
      <c r="C10" s="1803" t="s">
        <v>946</v>
      </c>
      <c r="D10" s="1825" t="s">
        <v>1017</v>
      </c>
      <c r="E10" s="1826"/>
      <c r="F10" s="1826"/>
      <c r="G10" s="1827"/>
    </row>
    <row r="11" spans="1:7" ht="15" customHeight="1">
      <c r="A11" s="1806"/>
      <c r="B11" s="1806"/>
      <c r="C11" s="1804"/>
      <c r="D11" s="1823" t="s">
        <v>142</v>
      </c>
      <c r="E11" s="1819" t="s">
        <v>143</v>
      </c>
      <c r="F11" s="1821" t="s">
        <v>248</v>
      </c>
      <c r="G11" s="1805" t="s">
        <v>144</v>
      </c>
    </row>
    <row r="12" spans="1:7" ht="15" customHeight="1">
      <c r="A12" s="1806"/>
      <c r="B12" s="1806"/>
      <c r="C12" s="1805"/>
      <c r="D12" s="1824"/>
      <c r="E12" s="1820"/>
      <c r="F12" s="1822"/>
      <c r="G12" s="1812"/>
    </row>
    <row r="13" spans="1:7" ht="12" customHeight="1">
      <c r="A13" s="1800" t="s">
        <v>944</v>
      </c>
      <c r="B13" s="1801"/>
      <c r="C13" s="942"/>
      <c r="D13" s="943">
        <f>SUM(D14,D34,D43)</f>
        <v>25942608</v>
      </c>
      <c r="E13" s="943">
        <f>SUM(E14,E34,E43)</f>
        <v>0</v>
      </c>
      <c r="F13" s="943">
        <f>SUM(F14,F34,F43)</f>
        <v>0</v>
      </c>
      <c r="G13" s="943">
        <f>SUM(G14,G34,G43)</f>
        <v>25942608</v>
      </c>
    </row>
    <row r="14" spans="1:7" ht="12" customHeight="1">
      <c r="A14" s="1809" t="s">
        <v>249</v>
      </c>
      <c r="B14" s="1802"/>
      <c r="C14" s="945"/>
      <c r="D14" s="946">
        <f>SUM(D16,D18,D20,D32)</f>
        <v>500000</v>
      </c>
      <c r="E14" s="946">
        <f>SUM(E16,E18,E20,E32)</f>
        <v>0</v>
      </c>
      <c r="F14" s="946">
        <f>SUM(F16,F18,F20,F32)</f>
        <v>0</v>
      </c>
      <c r="G14" s="946">
        <f>SUM(G16,G18,G20,G32)</f>
        <v>500000</v>
      </c>
    </row>
    <row r="15" spans="1:7" ht="12" customHeight="1">
      <c r="A15" s="947">
        <v>1</v>
      </c>
      <c r="B15" s="948" t="s">
        <v>250</v>
      </c>
      <c r="C15" s="945"/>
      <c r="D15" s="946"/>
      <c r="E15" s="946"/>
      <c r="F15" s="946"/>
      <c r="G15" s="946"/>
    </row>
    <row r="16" spans="1:7" ht="12" customHeight="1">
      <c r="A16" s="949"/>
      <c r="B16" s="950" t="s">
        <v>251</v>
      </c>
      <c r="C16" s="950" t="s">
        <v>1128</v>
      </c>
      <c r="D16" s="951">
        <v>500000</v>
      </c>
      <c r="E16" s="951">
        <v>0</v>
      </c>
      <c r="F16" s="951">
        <v>0</v>
      </c>
      <c r="G16" s="951">
        <v>500000</v>
      </c>
    </row>
    <row r="17" spans="1:7" ht="12" customHeight="1">
      <c r="A17" s="949"/>
      <c r="B17" s="952" t="s">
        <v>252</v>
      </c>
      <c r="C17" s="952" t="s">
        <v>1140</v>
      </c>
      <c r="D17" s="953">
        <v>500000</v>
      </c>
      <c r="E17" s="953"/>
      <c r="F17" s="953"/>
      <c r="G17" s="953">
        <v>500000</v>
      </c>
    </row>
    <row r="18" spans="1:7" ht="12" customHeight="1">
      <c r="A18" s="954"/>
      <c r="B18" s="950" t="s">
        <v>253</v>
      </c>
      <c r="C18" s="950" t="s">
        <v>1162</v>
      </c>
      <c r="D18" s="951">
        <v>0</v>
      </c>
      <c r="E18" s="951">
        <v>0</v>
      </c>
      <c r="F18" s="951">
        <v>0</v>
      </c>
      <c r="G18" s="951">
        <v>0</v>
      </c>
    </row>
    <row r="19" spans="1:7" ht="12" customHeight="1">
      <c r="A19" s="949"/>
      <c r="B19" s="952" t="s">
        <v>254</v>
      </c>
      <c r="C19" s="952" t="s">
        <v>1176</v>
      </c>
      <c r="D19" s="953"/>
      <c r="E19" s="953"/>
      <c r="F19" s="953"/>
      <c r="G19" s="953"/>
    </row>
    <row r="20" spans="1:7" ht="12" customHeight="1">
      <c r="A20" s="949"/>
      <c r="B20" s="950" t="s">
        <v>255</v>
      </c>
      <c r="C20" s="950" t="s">
        <v>1179</v>
      </c>
      <c r="D20" s="951">
        <f>SUM(D21:D31)</f>
        <v>0</v>
      </c>
      <c r="E20" s="951">
        <f>SUM(E21:E31)</f>
        <v>0</v>
      </c>
      <c r="F20" s="951">
        <f>SUM(F21:F31)</f>
        <v>0</v>
      </c>
      <c r="G20" s="951">
        <f>SUM(G21:G31)</f>
        <v>0</v>
      </c>
    </row>
    <row r="21" spans="1:7" ht="12" customHeight="1">
      <c r="A21" s="949"/>
      <c r="B21" s="952" t="s">
        <v>256</v>
      </c>
      <c r="C21" s="952" t="s">
        <v>1182</v>
      </c>
      <c r="D21" s="955"/>
      <c r="E21" s="955"/>
      <c r="F21" s="955"/>
      <c r="G21" s="955"/>
    </row>
    <row r="22" spans="1:7" ht="12" customHeight="1">
      <c r="A22" s="949"/>
      <c r="B22" s="952" t="s">
        <v>257</v>
      </c>
      <c r="C22" s="952" t="s">
        <v>1185</v>
      </c>
      <c r="D22" s="955"/>
      <c r="E22" s="955"/>
      <c r="F22" s="955"/>
      <c r="G22" s="955"/>
    </row>
    <row r="23" spans="1:7" ht="12" customHeight="1">
      <c r="A23" s="949"/>
      <c r="B23" s="952" t="s">
        <v>258</v>
      </c>
      <c r="C23" s="952" t="s">
        <v>1188</v>
      </c>
      <c r="D23" s="955"/>
      <c r="E23" s="955"/>
      <c r="F23" s="955"/>
      <c r="G23" s="955"/>
    </row>
    <row r="24" spans="1:7" ht="12" customHeight="1">
      <c r="A24" s="949"/>
      <c r="B24" s="952" t="s">
        <v>259</v>
      </c>
      <c r="C24" s="952" t="s">
        <v>1191</v>
      </c>
      <c r="D24" s="955"/>
      <c r="E24" s="955"/>
      <c r="F24" s="955"/>
      <c r="G24" s="955"/>
    </row>
    <row r="25" spans="1:7" ht="12" customHeight="1">
      <c r="A25" s="949"/>
      <c r="B25" s="952" t="s">
        <v>260</v>
      </c>
      <c r="C25" s="952" t="s">
        <v>1194</v>
      </c>
      <c r="D25" s="955"/>
      <c r="E25" s="955"/>
      <c r="F25" s="955"/>
      <c r="G25" s="955"/>
    </row>
    <row r="26" spans="1:7" ht="12" customHeight="1">
      <c r="A26" s="949"/>
      <c r="B26" s="952" t="s">
        <v>261</v>
      </c>
      <c r="C26" s="952" t="s">
        <v>1197</v>
      </c>
      <c r="D26" s="955"/>
      <c r="E26" s="955"/>
      <c r="F26" s="955"/>
      <c r="G26" s="955"/>
    </row>
    <row r="27" spans="1:7" ht="12" customHeight="1">
      <c r="A27" s="949"/>
      <c r="B27" s="952" t="s">
        <v>262</v>
      </c>
      <c r="C27" s="952" t="s">
        <v>1200</v>
      </c>
      <c r="D27" s="955"/>
      <c r="E27" s="955"/>
      <c r="F27" s="955"/>
      <c r="G27" s="955"/>
    </row>
    <row r="28" spans="1:7" ht="12" customHeight="1">
      <c r="A28" s="949"/>
      <c r="B28" s="952" t="s">
        <v>263</v>
      </c>
      <c r="C28" s="952" t="s">
        <v>1203</v>
      </c>
      <c r="D28" s="955"/>
      <c r="E28" s="955"/>
      <c r="F28" s="955"/>
      <c r="G28" s="955"/>
    </row>
    <row r="29" spans="1:7" ht="12" customHeight="1">
      <c r="A29" s="949"/>
      <c r="B29" s="952" t="s">
        <v>264</v>
      </c>
      <c r="C29" s="952" t="s">
        <v>1206</v>
      </c>
      <c r="D29" s="955"/>
      <c r="E29" s="955"/>
      <c r="F29" s="955"/>
      <c r="G29" s="955"/>
    </row>
    <row r="30" spans="1:7" ht="12" customHeight="1">
      <c r="A30" s="949"/>
      <c r="B30" s="952" t="s">
        <v>265</v>
      </c>
      <c r="C30" s="952" t="s">
        <v>1209</v>
      </c>
      <c r="D30" s="955"/>
      <c r="E30" s="955"/>
      <c r="F30" s="955"/>
      <c r="G30" s="955"/>
    </row>
    <row r="31" spans="1:7" ht="12" customHeight="1">
      <c r="A31" s="949"/>
      <c r="B31" s="952" t="s">
        <v>266</v>
      </c>
      <c r="C31" s="952" t="s">
        <v>267</v>
      </c>
      <c r="D31" s="955"/>
      <c r="E31" s="955"/>
      <c r="F31" s="955"/>
      <c r="G31" s="955"/>
    </row>
    <row r="32" spans="1:7" ht="12" customHeight="1">
      <c r="A32" s="949"/>
      <c r="B32" s="950" t="s">
        <v>268</v>
      </c>
      <c r="C32" s="956" t="s">
        <v>1224</v>
      </c>
      <c r="D32" s="957">
        <v>0</v>
      </c>
      <c r="E32" s="957">
        <v>0</v>
      </c>
      <c r="F32" s="957">
        <v>0</v>
      </c>
      <c r="G32" s="957">
        <v>0</v>
      </c>
    </row>
    <row r="33" spans="1:7" ht="12" customHeight="1">
      <c r="A33" s="949"/>
      <c r="B33" s="958" t="s">
        <v>269</v>
      </c>
      <c r="C33" s="958" t="s">
        <v>270</v>
      </c>
      <c r="D33" s="955"/>
      <c r="E33" s="955"/>
      <c r="F33" s="955"/>
      <c r="G33" s="955"/>
    </row>
    <row r="34" spans="1:7" ht="12" customHeight="1">
      <c r="A34" s="959">
        <v>2</v>
      </c>
      <c r="B34" s="959" t="s">
        <v>271</v>
      </c>
      <c r="C34" s="945"/>
      <c r="D34" s="960">
        <f>SUM(D35,D37,D41)</f>
        <v>0</v>
      </c>
      <c r="E34" s="960">
        <f>SUM(E35,E37,E41)</f>
        <v>0</v>
      </c>
      <c r="F34" s="960">
        <f>SUM(F35,F37,F41)</f>
        <v>0</v>
      </c>
      <c r="G34" s="960">
        <f>SUM(G35,G37,G41)</f>
        <v>0</v>
      </c>
    </row>
    <row r="35" spans="1:7" ht="12" customHeight="1">
      <c r="A35" s="952"/>
      <c r="B35" s="956" t="s">
        <v>272</v>
      </c>
      <c r="C35" s="950" t="s">
        <v>1145</v>
      </c>
      <c r="D35" s="957">
        <v>0</v>
      </c>
      <c r="E35" s="957">
        <v>0</v>
      </c>
      <c r="F35" s="957">
        <v>0</v>
      </c>
      <c r="G35" s="957">
        <v>0</v>
      </c>
    </row>
    <row r="36" spans="1:7" ht="12" customHeight="1">
      <c r="A36" s="952"/>
      <c r="B36" s="958" t="s">
        <v>273</v>
      </c>
      <c r="C36" s="958" t="s">
        <v>1157</v>
      </c>
      <c r="D36" s="955"/>
      <c r="E36" s="955"/>
      <c r="F36" s="955"/>
      <c r="G36" s="955"/>
    </row>
    <row r="37" spans="1:7" ht="12" customHeight="1">
      <c r="A37" s="952"/>
      <c r="B37" s="950" t="s">
        <v>274</v>
      </c>
      <c r="C37" s="961" t="s">
        <v>1212</v>
      </c>
      <c r="D37" s="957">
        <v>0</v>
      </c>
      <c r="E37" s="957">
        <v>0</v>
      </c>
      <c r="F37" s="957">
        <v>0</v>
      </c>
      <c r="G37" s="957">
        <v>0</v>
      </c>
    </row>
    <row r="38" spans="1:7" ht="12" customHeight="1">
      <c r="A38" s="952"/>
      <c r="B38" s="952" t="s">
        <v>275</v>
      </c>
      <c r="C38" s="952" t="s">
        <v>1215</v>
      </c>
      <c r="D38" s="955"/>
      <c r="E38" s="955"/>
      <c r="F38" s="955"/>
      <c r="G38" s="955"/>
    </row>
    <row r="39" spans="1:7" ht="12" customHeight="1">
      <c r="A39" s="952"/>
      <c r="B39" s="952" t="s">
        <v>276</v>
      </c>
      <c r="C39" s="952" t="s">
        <v>1218</v>
      </c>
      <c r="D39" s="955"/>
      <c r="E39" s="955"/>
      <c r="F39" s="955"/>
      <c r="G39" s="955"/>
    </row>
    <row r="40" spans="1:7" ht="12" customHeight="1">
      <c r="A40" s="952"/>
      <c r="B40" s="952" t="s">
        <v>277</v>
      </c>
      <c r="C40" s="952" t="s">
        <v>1221</v>
      </c>
      <c r="D40" s="955"/>
      <c r="E40" s="955"/>
      <c r="F40" s="955"/>
      <c r="G40" s="955"/>
    </row>
    <row r="41" spans="1:7" ht="12" customHeight="1">
      <c r="A41" s="952"/>
      <c r="B41" s="950" t="s">
        <v>278</v>
      </c>
      <c r="C41" s="950" t="s">
        <v>1240</v>
      </c>
      <c r="D41" s="962">
        <v>0</v>
      </c>
      <c r="E41" s="962">
        <v>0</v>
      </c>
      <c r="F41" s="962">
        <v>0</v>
      </c>
      <c r="G41" s="962">
        <v>0</v>
      </c>
    </row>
    <row r="42" spans="1:7" ht="12" customHeight="1">
      <c r="A42" s="952"/>
      <c r="B42" s="952" t="s">
        <v>279</v>
      </c>
      <c r="C42" s="952" t="s">
        <v>280</v>
      </c>
      <c r="D42" s="955"/>
      <c r="E42" s="955"/>
      <c r="F42" s="955"/>
      <c r="G42" s="955"/>
    </row>
    <row r="43" spans="1:7" ht="12" customHeight="1">
      <c r="A43" s="1802" t="s">
        <v>281</v>
      </c>
      <c r="B43" s="1802"/>
      <c r="C43" s="944" t="s">
        <v>1272</v>
      </c>
      <c r="D43" s="963">
        <f>SUM(D44)</f>
        <v>25442608</v>
      </c>
      <c r="E43" s="963">
        <f>SUM(E44)</f>
        <v>0</v>
      </c>
      <c r="F43" s="963">
        <f>SUM(F44)</f>
        <v>0</v>
      </c>
      <c r="G43" s="963">
        <f>SUM(G44)</f>
        <v>25442608</v>
      </c>
    </row>
    <row r="44" spans="1:7" ht="12" customHeight="1">
      <c r="A44" s="950">
        <v>1</v>
      </c>
      <c r="B44" s="950" t="s">
        <v>282</v>
      </c>
      <c r="C44" s="950" t="s">
        <v>283</v>
      </c>
      <c r="D44" s="955">
        <f>SUM(D52,D46)</f>
        <v>25442608</v>
      </c>
      <c r="E44" s="955">
        <f>SUM(E52,E46)</f>
        <v>0</v>
      </c>
      <c r="F44" s="955">
        <f>SUM(F52,F46)</f>
        <v>0</v>
      </c>
      <c r="G44" s="955">
        <f>SUM(G52,G46)</f>
        <v>25442608</v>
      </c>
    </row>
    <row r="45" spans="1:7" ht="12" customHeight="1">
      <c r="A45" s="952"/>
      <c r="B45" s="952" t="s">
        <v>284</v>
      </c>
      <c r="C45" s="952" t="s">
        <v>1261</v>
      </c>
      <c r="D45" s="955"/>
      <c r="E45" s="955"/>
      <c r="F45" s="955"/>
      <c r="G45" s="955"/>
    </row>
    <row r="46" spans="1:7" ht="12" customHeight="1">
      <c r="A46" s="952"/>
      <c r="B46" s="950" t="s">
        <v>285</v>
      </c>
      <c r="C46" s="950" t="s">
        <v>1264</v>
      </c>
      <c r="D46" s="962">
        <v>0</v>
      </c>
      <c r="E46" s="962">
        <v>0</v>
      </c>
      <c r="F46" s="962">
        <v>0</v>
      </c>
      <c r="G46" s="962">
        <v>0</v>
      </c>
    </row>
    <row r="47" spans="1:7" ht="12" customHeight="1">
      <c r="A47" s="952"/>
      <c r="B47" s="950" t="s">
        <v>286</v>
      </c>
      <c r="C47" s="950" t="s">
        <v>1267</v>
      </c>
      <c r="D47" s="962"/>
      <c r="E47" s="962"/>
      <c r="F47" s="962"/>
      <c r="G47" s="962"/>
    </row>
    <row r="48" spans="1:7" ht="12" customHeight="1">
      <c r="A48" s="952"/>
      <c r="B48" s="952" t="s">
        <v>287</v>
      </c>
      <c r="C48" s="952" t="s">
        <v>1267</v>
      </c>
      <c r="D48" s="955"/>
      <c r="E48" s="955"/>
      <c r="F48" s="955"/>
      <c r="G48" s="955"/>
    </row>
    <row r="49" spans="1:7" ht="12" customHeight="1">
      <c r="A49" s="952"/>
      <c r="B49" s="952" t="s">
        <v>288</v>
      </c>
      <c r="C49" s="952" t="s">
        <v>1267</v>
      </c>
      <c r="D49" s="955"/>
      <c r="E49" s="955"/>
      <c r="F49" s="955"/>
      <c r="G49" s="955"/>
    </row>
    <row r="50" spans="1:7" ht="12" customHeight="1">
      <c r="A50" s="952"/>
      <c r="B50" s="952" t="s">
        <v>289</v>
      </c>
      <c r="C50" s="952" t="s">
        <v>1270</v>
      </c>
      <c r="D50" s="955">
        <v>0</v>
      </c>
      <c r="E50" s="955">
        <v>0</v>
      </c>
      <c r="F50" s="955">
        <v>0</v>
      </c>
      <c r="G50" s="955">
        <v>0</v>
      </c>
    </row>
    <row r="51" spans="1:7" ht="12" customHeight="1">
      <c r="A51" s="952"/>
      <c r="B51" s="952" t="s">
        <v>290</v>
      </c>
      <c r="C51" s="952" t="s">
        <v>291</v>
      </c>
      <c r="D51" s="955"/>
      <c r="E51" s="955"/>
      <c r="F51" s="955"/>
      <c r="G51" s="955"/>
    </row>
    <row r="52" spans="1:7" ht="12" customHeight="1">
      <c r="A52" s="945"/>
      <c r="B52" s="959" t="s">
        <v>292</v>
      </c>
      <c r="C52" s="959" t="s">
        <v>293</v>
      </c>
      <c r="D52" s="964">
        <v>25442608</v>
      </c>
      <c r="E52" s="964">
        <v>0</v>
      </c>
      <c r="F52" s="964">
        <v>0</v>
      </c>
      <c r="G52" s="964">
        <v>25442608</v>
      </c>
    </row>
    <row r="53" spans="1:7" ht="12" customHeight="1">
      <c r="A53" s="952"/>
      <c r="B53" s="952" t="s">
        <v>294</v>
      </c>
      <c r="C53" s="952" t="s">
        <v>295</v>
      </c>
      <c r="D53" s="955"/>
      <c r="E53" s="955"/>
      <c r="F53" s="955"/>
      <c r="G53" s="955"/>
    </row>
    <row r="54" spans="1:7" ht="12" customHeight="1">
      <c r="A54" s="1807"/>
      <c r="B54" s="1807"/>
      <c r="C54" s="1808"/>
      <c r="D54" s="1807"/>
      <c r="E54" s="1807"/>
      <c r="F54" s="1807"/>
      <c r="G54" s="1807"/>
    </row>
    <row r="55" spans="1:7" ht="12" customHeight="1">
      <c r="A55" s="1810" t="s">
        <v>945</v>
      </c>
      <c r="B55" s="1811"/>
      <c r="C55" s="959"/>
      <c r="D55" s="964"/>
      <c r="E55" s="964"/>
      <c r="F55" s="964"/>
      <c r="G55" s="964"/>
    </row>
    <row r="56" spans="1:7" ht="12" customHeight="1">
      <c r="A56" s="1802" t="s">
        <v>296</v>
      </c>
      <c r="B56" s="1802"/>
      <c r="C56" s="945"/>
      <c r="D56" s="964">
        <f>SUM(D57,D68,D74)</f>
        <v>25942608</v>
      </c>
      <c r="E56" s="964">
        <f>SUM(E57,E68,E74)</f>
        <v>0</v>
      </c>
      <c r="F56" s="964">
        <f>SUM(F57,F68,F74)</f>
        <v>0</v>
      </c>
      <c r="G56" s="964">
        <f>SUM(G57,G68,G74)</f>
        <v>25942608</v>
      </c>
    </row>
    <row r="57" spans="1:7" ht="12" customHeight="1">
      <c r="A57" s="947">
        <v>1</v>
      </c>
      <c r="B57" s="948" t="s">
        <v>297</v>
      </c>
      <c r="C57" s="959"/>
      <c r="D57" s="964">
        <f>SUM(D63,D60,D59,D58)</f>
        <v>25942608</v>
      </c>
      <c r="E57" s="964">
        <f>SUM(E63,E60,E59,E58)</f>
        <v>0</v>
      </c>
      <c r="F57" s="964">
        <f>SUM(F63,F60,F59,F58)</f>
        <v>0</v>
      </c>
      <c r="G57" s="964">
        <f>SUM(G63,G60,G59,G58)</f>
        <v>25942608</v>
      </c>
    </row>
    <row r="58" spans="1:7" ht="12" customHeight="1">
      <c r="A58" s="952"/>
      <c r="B58" s="950" t="s">
        <v>298</v>
      </c>
      <c r="C58" s="950" t="s">
        <v>12</v>
      </c>
      <c r="D58" s="962">
        <v>18106728</v>
      </c>
      <c r="E58" s="962"/>
      <c r="F58" s="962"/>
      <c r="G58" s="962">
        <v>18106728</v>
      </c>
    </row>
    <row r="59" spans="1:7" ht="12" customHeight="1">
      <c r="A59" s="952" t="s">
        <v>1062</v>
      </c>
      <c r="B59" s="950" t="s">
        <v>299</v>
      </c>
      <c r="C59" s="950" t="s">
        <v>14</v>
      </c>
      <c r="D59" s="962">
        <v>4010480</v>
      </c>
      <c r="E59" s="962"/>
      <c r="F59" s="962"/>
      <c r="G59" s="962">
        <v>4010480</v>
      </c>
    </row>
    <row r="60" spans="1:7" ht="12" customHeight="1">
      <c r="A60" s="952"/>
      <c r="B60" s="950" t="s">
        <v>300</v>
      </c>
      <c r="C60" s="950" t="s">
        <v>16</v>
      </c>
      <c r="D60" s="962">
        <v>3825400</v>
      </c>
      <c r="E60" s="962"/>
      <c r="F60" s="962"/>
      <c r="G60" s="962">
        <v>3825400</v>
      </c>
    </row>
    <row r="61" spans="1:7" ht="12" customHeight="1">
      <c r="A61" s="952"/>
      <c r="B61" s="952" t="s">
        <v>301</v>
      </c>
      <c r="C61" s="952" t="s">
        <v>947</v>
      </c>
      <c r="D61" s="955"/>
      <c r="E61" s="955"/>
      <c r="F61" s="955"/>
      <c r="G61" s="955"/>
    </row>
    <row r="62" spans="1:7" ht="12" customHeight="1">
      <c r="A62" s="952"/>
      <c r="B62" s="950" t="s">
        <v>302</v>
      </c>
      <c r="C62" s="950" t="s">
        <v>18</v>
      </c>
      <c r="D62" s="962"/>
      <c r="E62" s="962"/>
      <c r="F62" s="962"/>
      <c r="G62" s="962"/>
    </row>
    <row r="63" spans="1:7" ht="12" customHeight="1">
      <c r="A63" s="952"/>
      <c r="B63" s="950" t="s">
        <v>303</v>
      </c>
      <c r="C63" s="950" t="s">
        <v>21</v>
      </c>
      <c r="D63" s="962"/>
      <c r="E63" s="962"/>
      <c r="F63" s="962"/>
      <c r="G63" s="962"/>
    </row>
    <row r="64" spans="1:7" ht="12" customHeight="1">
      <c r="A64" s="952"/>
      <c r="B64" s="952" t="s">
        <v>304</v>
      </c>
      <c r="C64" s="952" t="s">
        <v>23</v>
      </c>
      <c r="D64" s="955"/>
      <c r="E64" s="955"/>
      <c r="F64" s="955"/>
      <c r="G64" s="955"/>
    </row>
    <row r="65" spans="1:7" ht="12" customHeight="1">
      <c r="A65" s="952"/>
      <c r="B65" s="952" t="s">
        <v>395</v>
      </c>
      <c r="C65" s="952" t="s">
        <v>32</v>
      </c>
      <c r="D65" s="955"/>
      <c r="E65" s="955"/>
      <c r="F65" s="955"/>
      <c r="G65" s="955"/>
    </row>
    <row r="66" spans="1:7" ht="12" customHeight="1">
      <c r="A66" s="952"/>
      <c r="B66" s="952" t="s">
        <v>396</v>
      </c>
      <c r="C66" s="952" t="s">
        <v>72</v>
      </c>
      <c r="D66" s="955"/>
      <c r="E66" s="955"/>
      <c r="F66" s="955"/>
      <c r="G66" s="955"/>
    </row>
    <row r="67" spans="1:7" ht="12" customHeight="1">
      <c r="A67" s="952"/>
      <c r="B67" s="952" t="s">
        <v>397</v>
      </c>
      <c r="C67" s="952" t="s">
        <v>21</v>
      </c>
      <c r="D67" s="955"/>
      <c r="E67" s="955"/>
      <c r="F67" s="955"/>
      <c r="G67" s="955"/>
    </row>
    <row r="68" spans="1:7" ht="12" customHeight="1">
      <c r="A68" s="959">
        <v>2</v>
      </c>
      <c r="B68" s="959" t="s">
        <v>398</v>
      </c>
      <c r="C68" s="959"/>
      <c r="D68" s="964"/>
      <c r="E68" s="964"/>
      <c r="F68" s="964"/>
      <c r="G68" s="964"/>
    </row>
    <row r="69" spans="1:7" ht="12" customHeight="1">
      <c r="A69" s="952"/>
      <c r="B69" s="952" t="s">
        <v>399</v>
      </c>
      <c r="C69" s="952" t="s">
        <v>41</v>
      </c>
      <c r="D69" s="955"/>
      <c r="E69" s="955"/>
      <c r="F69" s="955"/>
      <c r="G69" s="955"/>
    </row>
    <row r="70" spans="1:7" ht="12" customHeight="1">
      <c r="A70" s="952"/>
      <c r="B70" s="952" t="s">
        <v>400</v>
      </c>
      <c r="C70" s="952" t="s">
        <v>50</v>
      </c>
      <c r="D70" s="955"/>
      <c r="E70" s="955"/>
      <c r="F70" s="955"/>
      <c r="G70" s="955"/>
    </row>
    <row r="71" spans="1:7" ht="12" customHeight="1">
      <c r="A71" s="952"/>
      <c r="B71" s="950" t="s">
        <v>401</v>
      </c>
      <c r="C71" s="950" t="s">
        <v>58</v>
      </c>
      <c r="D71" s="962"/>
      <c r="E71" s="962"/>
      <c r="F71" s="962"/>
      <c r="G71" s="962"/>
    </row>
    <row r="72" spans="1:7" ht="12" customHeight="1">
      <c r="A72" s="952"/>
      <c r="B72" s="952" t="s">
        <v>402</v>
      </c>
      <c r="C72" s="952" t="s">
        <v>64</v>
      </c>
      <c r="D72" s="955"/>
      <c r="E72" s="955"/>
      <c r="F72" s="955"/>
      <c r="G72" s="955"/>
    </row>
    <row r="73" spans="1:7" ht="12" customHeight="1">
      <c r="A73" s="952"/>
      <c r="B73" s="952" t="s">
        <v>403</v>
      </c>
      <c r="C73" s="952" t="s">
        <v>404</v>
      </c>
      <c r="D73" s="955"/>
      <c r="E73" s="955"/>
      <c r="F73" s="955"/>
      <c r="G73" s="955"/>
    </row>
    <row r="74" spans="1:7" ht="12" customHeight="1">
      <c r="A74" s="1802" t="s">
        <v>405</v>
      </c>
      <c r="B74" s="1802"/>
      <c r="C74" s="959"/>
      <c r="D74" s="964"/>
      <c r="E74" s="964"/>
      <c r="F74" s="964"/>
      <c r="G74" s="964"/>
    </row>
    <row r="75" spans="1:7" ht="12" customHeight="1">
      <c r="A75" s="952">
        <v>1</v>
      </c>
      <c r="B75" s="950" t="s">
        <v>406</v>
      </c>
      <c r="C75" s="950" t="s">
        <v>407</v>
      </c>
      <c r="D75" s="962"/>
      <c r="E75" s="962"/>
      <c r="F75" s="962"/>
      <c r="G75" s="962"/>
    </row>
    <row r="76" spans="1:7" ht="12" customHeight="1">
      <c r="A76" s="952"/>
      <c r="B76" s="952" t="s">
        <v>408</v>
      </c>
      <c r="C76" s="952" t="s">
        <v>133</v>
      </c>
      <c r="D76" s="955"/>
      <c r="E76" s="955"/>
      <c r="F76" s="955"/>
      <c r="G76" s="955"/>
    </row>
    <row r="77" spans="1:7" ht="12" customHeight="1">
      <c r="A77" s="952"/>
      <c r="B77" s="952" t="s">
        <v>409</v>
      </c>
      <c r="C77" s="952" t="s">
        <v>662</v>
      </c>
      <c r="D77" s="955"/>
      <c r="E77" s="955"/>
      <c r="F77" s="955"/>
      <c r="G77" s="955"/>
    </row>
    <row r="78" spans="1:7" ht="12" customHeight="1">
      <c r="A78" s="945" t="s">
        <v>1062</v>
      </c>
      <c r="B78" s="945" t="s">
        <v>410</v>
      </c>
      <c r="C78" s="945" t="s">
        <v>411</v>
      </c>
      <c r="D78" s="960"/>
      <c r="E78" s="960"/>
      <c r="F78" s="960"/>
      <c r="G78" s="960"/>
    </row>
    <row r="79" spans="1:7" ht="12" customHeight="1">
      <c r="A79" s="952"/>
      <c r="B79" s="952" t="s">
        <v>412</v>
      </c>
      <c r="C79" s="952" t="s">
        <v>413</v>
      </c>
      <c r="D79" s="955"/>
      <c r="E79" s="955"/>
      <c r="F79" s="955"/>
      <c r="G79" s="955"/>
    </row>
  </sheetData>
  <sheetProtection/>
  <mergeCells count="17">
    <mergeCell ref="A13:B13"/>
    <mergeCell ref="A74:B74"/>
    <mergeCell ref="C10:C12"/>
    <mergeCell ref="A10:B12"/>
    <mergeCell ref="A54:G54"/>
    <mergeCell ref="A14:B14"/>
    <mergeCell ref="A43:B43"/>
    <mergeCell ref="A55:B55"/>
    <mergeCell ref="A56:B56"/>
    <mergeCell ref="G11:G12"/>
    <mergeCell ref="B8:G8"/>
    <mergeCell ref="A8:A9"/>
    <mergeCell ref="B9:G9"/>
    <mergeCell ref="E11:E12"/>
    <mergeCell ref="F11:F12"/>
    <mergeCell ref="D11:D12"/>
    <mergeCell ref="D10:G10"/>
  </mergeCells>
  <printOptions/>
  <pageMargins left="0.3937007874015748" right="0.3937007874015748" top="0" bottom="0" header="0.31496062992125984" footer="0.31496062992125984"/>
  <pageSetup horizontalDpi="600" verticalDpi="600" orientation="portrait" paperSize="9" scale="70" r:id="rId1"/>
  <headerFooter alignWithMargins="0">
    <oddHeader>&amp;C&amp;"Times New Roman,Félkövér"&amp;9LETENYE VÁROS ÖNKORMÁNYZAT KÖLTSÉGVETÉSI SZERVEINEK 2017.ÉVI KIEMELT BEVÉTELI ÉS KIADÁSI ELŐIRÁNYZATA&amp;R
&amp;"Times New Roman,Félkövér"11.melléklet
Adatok: Ft-ban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Z206"/>
  <sheetViews>
    <sheetView zoomScale="110" zoomScaleNormal="110" workbookViewId="0" topLeftCell="A63">
      <selection activeCell="Y145" sqref="Y145:Z145"/>
    </sheetView>
  </sheetViews>
  <sheetFormatPr defaultColWidth="9.140625" defaultRowHeight="12.75"/>
  <cols>
    <col min="1" max="1" width="3.28125" style="276" customWidth="1"/>
    <col min="2" max="2" width="3.140625" style="0" hidden="1" customWidth="1"/>
    <col min="3" max="3" width="52.421875" style="0" customWidth="1"/>
    <col min="4" max="4" width="9.7109375" style="0" customWidth="1"/>
    <col min="5" max="5" width="2.8515625" style="0" customWidth="1"/>
    <col min="6" max="6" width="0.42578125" style="0" hidden="1" customWidth="1"/>
    <col min="7" max="20" width="9.140625" style="0" hidden="1" customWidth="1"/>
    <col min="21" max="21" width="6.8515625" style="0" hidden="1" customWidth="1"/>
    <col min="22" max="22" width="0.71875" style="0" hidden="1" customWidth="1"/>
    <col min="23" max="23" width="7.8515625" style="0" hidden="1" customWidth="1"/>
    <col min="24" max="24" width="9.421875" style="0" customWidth="1"/>
    <col min="25" max="25" width="11.00390625" style="0" customWidth="1"/>
    <col min="26" max="26" width="10.8515625" style="0" customWidth="1"/>
  </cols>
  <sheetData>
    <row r="1" spans="5:6" ht="12.75" hidden="1">
      <c r="E1" s="1877"/>
      <c r="F1" s="1877"/>
    </row>
    <row r="2" ht="12.75" customHeight="1" hidden="1">
      <c r="F2" s="292"/>
    </row>
    <row r="3" spans="2:6" ht="26.25" customHeight="1" hidden="1">
      <c r="B3" s="96"/>
      <c r="C3" s="1878"/>
      <c r="D3" s="1878"/>
      <c r="E3" s="1878"/>
      <c r="F3" s="1878"/>
    </row>
    <row r="4" spans="2:6" ht="15" hidden="1">
      <c r="B4" s="96"/>
      <c r="C4" s="902"/>
      <c r="D4" s="972"/>
      <c r="E4" s="972"/>
      <c r="F4" s="972"/>
    </row>
    <row r="5" spans="2:6" ht="46.5" customHeight="1" hidden="1">
      <c r="B5" s="96"/>
      <c r="C5" s="973"/>
      <c r="D5" s="96"/>
      <c r="E5" s="1879"/>
      <c r="F5" s="1879"/>
    </row>
    <row r="6" spans="2:6" ht="12.75" hidden="1">
      <c r="B6" s="96"/>
      <c r="C6" s="974"/>
      <c r="D6" s="974"/>
      <c r="E6" s="974"/>
      <c r="F6" s="974"/>
    </row>
    <row r="7" spans="2:6" ht="12.75" hidden="1">
      <c r="B7" s="19"/>
      <c r="C7" s="975"/>
      <c r="D7" s="19"/>
      <c r="E7" s="19"/>
      <c r="F7" s="19"/>
    </row>
    <row r="8" spans="2:6" ht="12.75" hidden="1">
      <c r="B8" s="19"/>
      <c r="C8" s="975"/>
      <c r="D8" s="19"/>
      <c r="E8" s="19"/>
      <c r="F8" s="19"/>
    </row>
    <row r="9" spans="2:6" ht="12.75" hidden="1">
      <c r="B9" s="19"/>
      <c r="C9" s="975"/>
      <c r="D9" s="19"/>
      <c r="E9" s="19"/>
      <c r="F9" s="19"/>
    </row>
    <row r="10" spans="2:6" ht="12.75" hidden="1">
      <c r="B10" s="19"/>
      <c r="C10" s="975"/>
      <c r="D10" s="19"/>
      <c r="E10" s="19"/>
      <c r="F10" s="19"/>
    </row>
    <row r="11" spans="2:6" ht="12.75" hidden="1">
      <c r="B11" s="19"/>
      <c r="C11" s="96"/>
      <c r="D11" s="96"/>
      <c r="E11" s="19"/>
      <c r="F11" s="19"/>
    </row>
    <row r="12" spans="2:6" ht="12.75" hidden="1">
      <c r="B12" s="976"/>
      <c r="C12" s="977"/>
      <c r="D12" s="976"/>
      <c r="E12" s="976"/>
      <c r="F12" s="976"/>
    </row>
    <row r="13" spans="2:6" ht="12.75" hidden="1">
      <c r="B13" s="976"/>
      <c r="C13" s="977"/>
      <c r="D13" s="978"/>
      <c r="E13" s="976"/>
      <c r="F13" s="976"/>
    </row>
    <row r="14" spans="2:6" ht="12.75" hidden="1">
      <c r="B14" s="976"/>
      <c r="C14" s="977"/>
      <c r="D14" s="978"/>
      <c r="E14" s="976"/>
      <c r="F14" s="976"/>
    </row>
    <row r="15" spans="2:6" ht="12.75" hidden="1">
      <c r="B15" s="976"/>
      <c r="C15" s="977"/>
      <c r="D15" s="976"/>
      <c r="E15" s="976"/>
      <c r="F15" s="976"/>
    </row>
    <row r="16" spans="2:6" ht="12.75" hidden="1">
      <c r="B16" s="976"/>
      <c r="C16" s="977"/>
      <c r="D16" s="978"/>
      <c r="E16" s="976"/>
      <c r="F16" s="976"/>
    </row>
    <row r="17" spans="2:6" ht="12.75" hidden="1">
      <c r="B17" s="976"/>
      <c r="C17" s="977"/>
      <c r="D17" s="976"/>
      <c r="E17" s="976"/>
      <c r="F17" s="976"/>
    </row>
    <row r="18" spans="2:7" ht="12.75" hidden="1">
      <c r="B18" s="976"/>
      <c r="C18" s="977"/>
      <c r="D18" s="976"/>
      <c r="E18" s="976"/>
      <c r="F18" s="976"/>
      <c r="G18" s="690"/>
    </row>
    <row r="19" spans="2:6" ht="12.75" hidden="1">
      <c r="B19" s="976"/>
      <c r="C19" s="977"/>
      <c r="D19" s="978"/>
      <c r="E19" s="976"/>
      <c r="F19" s="976"/>
    </row>
    <row r="20" spans="2:6" ht="12.75" hidden="1">
      <c r="B20" s="976"/>
      <c r="C20" s="977"/>
      <c r="D20" s="976"/>
      <c r="E20" s="976"/>
      <c r="F20" s="976"/>
    </row>
    <row r="21" spans="2:6" ht="12.75" hidden="1">
      <c r="B21" s="976"/>
      <c r="C21" s="977"/>
      <c r="D21" s="976"/>
      <c r="E21" s="976"/>
      <c r="F21" s="976"/>
    </row>
    <row r="22" spans="2:6" ht="12.75" hidden="1">
      <c r="B22" s="976"/>
      <c r="C22" s="977"/>
      <c r="D22" s="976"/>
      <c r="E22" s="976"/>
      <c r="F22" s="976"/>
    </row>
    <row r="23" spans="2:6" ht="12.75" hidden="1">
      <c r="B23" s="976"/>
      <c r="C23" s="977"/>
      <c r="D23" s="976"/>
      <c r="E23" s="976"/>
      <c r="F23" s="976"/>
    </row>
    <row r="24" spans="2:6" ht="12.75" hidden="1">
      <c r="B24" s="976"/>
      <c r="C24" s="977"/>
      <c r="D24" s="976"/>
      <c r="E24" s="976"/>
      <c r="F24" s="976"/>
    </row>
    <row r="25" spans="2:6" ht="12.75" hidden="1">
      <c r="B25" s="976"/>
      <c r="C25" s="977"/>
      <c r="D25" s="976"/>
      <c r="E25" s="976"/>
      <c r="F25" s="976"/>
    </row>
    <row r="26" spans="2:6" ht="12.75" hidden="1">
      <c r="B26" s="976"/>
      <c r="C26" s="977"/>
      <c r="D26" s="976"/>
      <c r="E26" s="976"/>
      <c r="F26" s="976"/>
    </row>
    <row r="27" spans="2:6" ht="12.75" hidden="1">
      <c r="B27" s="976"/>
      <c r="C27" s="977"/>
      <c r="D27" s="976"/>
      <c r="E27" s="976"/>
      <c r="F27" s="976"/>
    </row>
    <row r="28" spans="2:6" ht="12.75" hidden="1">
      <c r="B28" s="976"/>
      <c r="C28" s="977"/>
      <c r="D28" s="976"/>
      <c r="E28" s="976"/>
      <c r="F28" s="976"/>
    </row>
    <row r="29" spans="2:6" ht="12.75" hidden="1">
      <c r="B29" s="976"/>
      <c r="C29" s="977"/>
      <c r="D29" s="976"/>
      <c r="E29" s="976"/>
      <c r="F29" s="976"/>
    </row>
    <row r="30" spans="2:6" ht="12.75" hidden="1">
      <c r="B30" s="976"/>
      <c r="C30" s="977"/>
      <c r="D30" s="976"/>
      <c r="E30" s="976"/>
      <c r="F30" s="976"/>
    </row>
    <row r="31" spans="2:6" ht="12.75" hidden="1">
      <c r="B31" s="976"/>
      <c r="C31" s="977"/>
      <c r="D31" s="976"/>
      <c r="E31" s="976"/>
      <c r="F31" s="976"/>
    </row>
    <row r="32" spans="2:6" ht="12.75" hidden="1">
      <c r="B32" s="976"/>
      <c r="C32" s="977"/>
      <c r="D32" s="976"/>
      <c r="E32" s="976"/>
      <c r="F32" s="976"/>
    </row>
    <row r="33" spans="2:6" ht="24" customHeight="1" hidden="1">
      <c r="B33" s="976"/>
      <c r="C33" s="979"/>
      <c r="D33" s="980"/>
      <c r="E33" s="980"/>
      <c r="F33" s="980"/>
    </row>
    <row r="34" spans="2:6" ht="12.75" hidden="1">
      <c r="B34" s="976"/>
      <c r="C34" s="977"/>
      <c r="D34" s="976"/>
      <c r="E34" s="976"/>
      <c r="F34" s="976"/>
    </row>
    <row r="35" spans="2:6" ht="12.75" hidden="1">
      <c r="B35" s="976"/>
      <c r="C35" s="977"/>
      <c r="D35" s="976"/>
      <c r="E35" s="976"/>
      <c r="F35" s="976"/>
    </row>
    <row r="36" spans="2:6" ht="12.75" hidden="1">
      <c r="B36" s="976"/>
      <c r="C36" s="977"/>
      <c r="D36" s="976"/>
      <c r="E36" s="976"/>
      <c r="F36" s="976"/>
    </row>
    <row r="37" spans="2:6" ht="12.75" hidden="1">
      <c r="B37" s="976"/>
      <c r="C37" s="977"/>
      <c r="D37" s="976"/>
      <c r="E37" s="976"/>
      <c r="F37" s="976"/>
    </row>
    <row r="38" spans="2:6" ht="12.75" hidden="1">
      <c r="B38" s="976"/>
      <c r="C38" s="977"/>
      <c r="D38" s="976"/>
      <c r="E38" s="976"/>
      <c r="F38" s="976"/>
    </row>
    <row r="39" spans="2:7" ht="14.25" customHeight="1" hidden="1">
      <c r="B39" s="976"/>
      <c r="C39" s="981"/>
      <c r="D39" s="982"/>
      <c r="E39" s="983"/>
      <c r="F39" s="983"/>
      <c r="G39" s="353"/>
    </row>
    <row r="40" spans="2:7" ht="12.75" hidden="1">
      <c r="B40" s="976"/>
      <c r="C40" s="984"/>
      <c r="D40" s="982"/>
      <c r="E40" s="983"/>
      <c r="F40" s="983"/>
      <c r="G40" s="353"/>
    </row>
    <row r="41" spans="2:6" ht="12.75" hidden="1">
      <c r="B41" s="976"/>
      <c r="C41" s="977"/>
      <c r="D41" s="976"/>
      <c r="E41" s="976"/>
      <c r="F41" s="976"/>
    </row>
    <row r="42" spans="2:6" ht="12.75" hidden="1">
      <c r="B42" s="976"/>
      <c r="C42" s="977"/>
      <c r="D42" s="976"/>
      <c r="E42" s="976"/>
      <c r="F42" s="976"/>
    </row>
    <row r="43" spans="2:6" ht="12.75" hidden="1">
      <c r="B43" s="976"/>
      <c r="C43" s="977"/>
      <c r="D43" s="976"/>
      <c r="E43" s="976"/>
      <c r="F43" s="976"/>
    </row>
    <row r="44" spans="2:6" ht="12.75" hidden="1">
      <c r="B44" s="976"/>
      <c r="C44" s="977"/>
      <c r="D44" s="976"/>
      <c r="E44" s="976"/>
      <c r="F44" s="976"/>
    </row>
    <row r="45" spans="2:6" ht="12.75" hidden="1">
      <c r="B45" s="976"/>
      <c r="C45" s="977"/>
      <c r="D45" s="976"/>
      <c r="E45" s="976"/>
      <c r="F45" s="976"/>
    </row>
    <row r="46" spans="2:6" ht="12.75" hidden="1">
      <c r="B46" s="976"/>
      <c r="C46" s="977"/>
      <c r="D46" s="976"/>
      <c r="E46" s="976"/>
      <c r="F46" s="976"/>
    </row>
    <row r="47" spans="2:8" ht="24" customHeight="1" hidden="1">
      <c r="B47" s="976"/>
      <c r="C47" s="985"/>
      <c r="D47" s="976"/>
      <c r="E47" s="976"/>
      <c r="F47" s="976"/>
      <c r="H47" s="690"/>
    </row>
    <row r="48" spans="2:8" ht="23.25" customHeight="1" hidden="1">
      <c r="B48" s="976"/>
      <c r="C48" s="979"/>
      <c r="D48" s="980"/>
      <c r="E48" s="980"/>
      <c r="F48" s="980"/>
      <c r="H48" s="690"/>
    </row>
    <row r="49" spans="2:6" ht="27.75" customHeight="1" hidden="1">
      <c r="B49" s="976"/>
      <c r="C49" s="979"/>
      <c r="D49" s="986"/>
      <c r="E49" s="980"/>
      <c r="F49" s="980"/>
    </row>
    <row r="50" spans="2:6" ht="12.75" hidden="1">
      <c r="B50" s="976"/>
      <c r="C50" s="977"/>
      <c r="D50" s="976"/>
      <c r="E50" s="976"/>
      <c r="F50" s="976"/>
    </row>
    <row r="51" spans="2:6" ht="12.75" hidden="1">
      <c r="B51" s="976"/>
      <c r="C51" s="977"/>
      <c r="D51" s="976"/>
      <c r="E51" s="976"/>
      <c r="F51" s="976"/>
    </row>
    <row r="52" spans="2:6" ht="12.75" hidden="1">
      <c r="B52" s="976"/>
      <c r="C52" s="977"/>
      <c r="D52" s="976"/>
      <c r="E52" s="976"/>
      <c r="F52" s="976"/>
    </row>
    <row r="53" spans="2:6" ht="12.75" hidden="1">
      <c r="B53" s="976"/>
      <c r="C53" s="976"/>
      <c r="D53" s="976"/>
      <c r="E53" s="976"/>
      <c r="F53" s="976"/>
    </row>
    <row r="54" spans="2:6" ht="12.75" hidden="1">
      <c r="B54" s="987"/>
      <c r="C54" s="976"/>
      <c r="D54" s="976"/>
      <c r="E54" s="976"/>
      <c r="F54" s="976"/>
    </row>
    <row r="55" spans="2:6" ht="12.75" hidden="1">
      <c r="B55" s="987"/>
      <c r="C55" s="976"/>
      <c r="D55" s="976"/>
      <c r="E55" s="976"/>
      <c r="F55" s="976"/>
    </row>
    <row r="56" spans="2:6" ht="23.25" customHeight="1" hidden="1">
      <c r="B56" s="976"/>
      <c r="C56" s="979"/>
      <c r="D56" s="980"/>
      <c r="E56" s="980"/>
      <c r="F56" s="980"/>
    </row>
    <row r="57" spans="2:6" ht="12.75" hidden="1">
      <c r="B57" s="976"/>
      <c r="C57" s="976"/>
      <c r="D57" s="976"/>
      <c r="E57" s="976"/>
      <c r="F57" s="976"/>
    </row>
    <row r="58" spans="2:6" ht="12.75" hidden="1">
      <c r="B58" s="987"/>
      <c r="C58" s="976"/>
      <c r="D58" s="976"/>
      <c r="E58" s="976"/>
      <c r="F58" s="976"/>
    </row>
    <row r="59" spans="2:6" ht="26.25" customHeight="1" hidden="1">
      <c r="B59" s="976"/>
      <c r="C59" s="979"/>
      <c r="D59" s="980"/>
      <c r="E59" s="980"/>
      <c r="F59" s="980"/>
    </row>
    <row r="60" spans="2:6" ht="12.75" hidden="1">
      <c r="B60" s="96"/>
      <c r="C60" s="96"/>
      <c r="D60" s="96"/>
      <c r="E60" s="96"/>
      <c r="F60" s="96"/>
    </row>
    <row r="61" ht="10.5" customHeight="1" hidden="1"/>
    <row r="62" ht="12.75" hidden="1"/>
    <row r="63" ht="12.75">
      <c r="Z63" s="1006" t="s">
        <v>342</v>
      </c>
    </row>
    <row r="64" ht="16.5" customHeight="1"/>
    <row r="65" ht="6" customHeight="1" hidden="1"/>
    <row r="66" ht="12.75" hidden="1"/>
    <row r="67" ht="12.75" hidden="1"/>
    <row r="68" spans="1:26" ht="36.75" customHeight="1">
      <c r="A68" s="1858" t="s">
        <v>688</v>
      </c>
      <c r="B68" s="1859"/>
      <c r="C68" s="1860" t="s">
        <v>440</v>
      </c>
      <c r="D68" s="1861"/>
      <c r="E68" s="1861"/>
      <c r="F68" s="1861"/>
      <c r="G68" s="1861"/>
      <c r="H68" s="1861"/>
      <c r="I68" s="1861"/>
      <c r="J68" s="1861"/>
      <c r="K68" s="1861"/>
      <c r="L68" s="1861"/>
      <c r="M68" s="1861"/>
      <c r="N68" s="1861"/>
      <c r="O68" s="1861"/>
      <c r="P68" s="1861"/>
      <c r="Q68" s="1861"/>
      <c r="R68" s="1861"/>
      <c r="S68" s="1861"/>
      <c r="T68" s="1861"/>
      <c r="U68" s="1861"/>
      <c r="V68" s="1858"/>
      <c r="W68" s="1864"/>
      <c r="X68" s="1017" t="s">
        <v>1316</v>
      </c>
      <c r="Y68" s="1723" t="s">
        <v>1340</v>
      </c>
      <c r="Z68" s="1018" t="s">
        <v>1313</v>
      </c>
    </row>
    <row r="69" spans="1:26" ht="24.75" customHeight="1">
      <c r="A69" s="1002">
        <v>1</v>
      </c>
      <c r="B69" s="1865" t="s">
        <v>443</v>
      </c>
      <c r="C69" s="1866"/>
      <c r="D69" s="1866"/>
      <c r="E69" s="1866"/>
      <c r="F69" s="1866"/>
      <c r="G69" s="1866"/>
      <c r="H69" s="1866"/>
      <c r="I69" s="1866"/>
      <c r="J69" s="1866"/>
      <c r="K69" s="1866"/>
      <c r="L69" s="1866"/>
      <c r="M69" s="1866"/>
      <c r="N69" s="1866"/>
      <c r="O69" s="1866"/>
      <c r="P69" s="1866"/>
      <c r="Q69" s="1866"/>
      <c r="R69" s="1866"/>
      <c r="S69" s="1866"/>
      <c r="T69" s="1867"/>
      <c r="U69" s="1834"/>
      <c r="V69" s="1834"/>
      <c r="W69" s="1834"/>
      <c r="X69" s="1285">
        <f>SUM(X70:X77)</f>
        <v>0</v>
      </c>
      <c r="Y69" s="992">
        <f>SUM(Y70:Y77)</f>
        <v>0</v>
      </c>
      <c r="Z69" s="992">
        <f>SUM(Z70:Z77)</f>
        <v>0</v>
      </c>
    </row>
    <row r="70" spans="1:26" ht="12" customHeight="1">
      <c r="A70" s="1003"/>
      <c r="B70" s="1855" t="s">
        <v>416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7"/>
      <c r="U70" s="1835"/>
      <c r="V70" s="1835"/>
      <c r="W70" s="1835"/>
      <c r="X70" s="1286"/>
      <c r="Y70" s="990"/>
      <c r="Z70" s="990"/>
    </row>
    <row r="71" spans="1:26" ht="12" customHeight="1">
      <c r="A71" s="1003"/>
      <c r="B71" s="1855" t="s">
        <v>417</v>
      </c>
      <c r="C71" s="1856"/>
      <c r="D71" s="1856"/>
      <c r="E71" s="1856"/>
      <c r="F71" s="1856"/>
      <c r="G71" s="1856"/>
      <c r="H71" s="1856"/>
      <c r="I71" s="1856"/>
      <c r="J71" s="1856"/>
      <c r="K71" s="1856"/>
      <c r="L71" s="1856"/>
      <c r="M71" s="1856"/>
      <c r="N71" s="1856"/>
      <c r="O71" s="1856"/>
      <c r="P71" s="1856"/>
      <c r="Q71" s="1856"/>
      <c r="R71" s="1856"/>
      <c r="S71" s="1856"/>
      <c r="T71" s="1857"/>
      <c r="U71" s="1835"/>
      <c r="V71" s="1835"/>
      <c r="W71" s="1835"/>
      <c r="X71" s="1286"/>
      <c r="Y71" s="990"/>
      <c r="Z71" s="990"/>
    </row>
    <row r="72" spans="1:26" ht="12" customHeight="1">
      <c r="A72" s="1003"/>
      <c r="B72" s="1855" t="s">
        <v>418</v>
      </c>
      <c r="C72" s="1856"/>
      <c r="D72" s="1856"/>
      <c r="E72" s="1856"/>
      <c r="F72" s="1856"/>
      <c r="G72" s="1856"/>
      <c r="H72" s="1856"/>
      <c r="I72" s="1856"/>
      <c r="J72" s="1856"/>
      <c r="K72" s="1856"/>
      <c r="L72" s="1856"/>
      <c r="M72" s="1856"/>
      <c r="N72" s="1856"/>
      <c r="O72" s="1856"/>
      <c r="P72" s="1856"/>
      <c r="Q72" s="1856"/>
      <c r="R72" s="1856"/>
      <c r="S72" s="1856"/>
      <c r="T72" s="1857"/>
      <c r="U72" s="1835"/>
      <c r="V72" s="1835"/>
      <c r="W72" s="1835"/>
      <c r="X72" s="1286"/>
      <c r="Y72" s="990"/>
      <c r="Z72" s="990"/>
    </row>
    <row r="73" spans="1:26" ht="12" customHeight="1">
      <c r="A73" s="1003"/>
      <c r="B73" s="1855" t="s">
        <v>419</v>
      </c>
      <c r="C73" s="1856"/>
      <c r="D73" s="1856"/>
      <c r="E73" s="1856"/>
      <c r="F73" s="1856"/>
      <c r="G73" s="1856"/>
      <c r="H73" s="1856"/>
      <c r="I73" s="1856"/>
      <c r="J73" s="1856"/>
      <c r="K73" s="1856"/>
      <c r="L73" s="1856"/>
      <c r="M73" s="1856"/>
      <c r="N73" s="1856"/>
      <c r="O73" s="1856"/>
      <c r="P73" s="1856"/>
      <c r="Q73" s="1856"/>
      <c r="R73" s="1856"/>
      <c r="S73" s="1856"/>
      <c r="T73" s="1857"/>
      <c r="U73" s="1835"/>
      <c r="V73" s="1835"/>
      <c r="W73" s="1835"/>
      <c r="X73" s="1286"/>
      <c r="Y73" s="990"/>
      <c r="Z73" s="990"/>
    </row>
    <row r="74" spans="1:26" ht="12" customHeight="1">
      <c r="A74" s="1003"/>
      <c r="B74" s="1855" t="s">
        <v>420</v>
      </c>
      <c r="C74" s="1856"/>
      <c r="D74" s="1856"/>
      <c r="E74" s="1856"/>
      <c r="F74" s="1856"/>
      <c r="G74" s="1856"/>
      <c r="H74" s="1856"/>
      <c r="I74" s="1856"/>
      <c r="J74" s="1856"/>
      <c r="K74" s="1856"/>
      <c r="L74" s="1856"/>
      <c r="M74" s="1856"/>
      <c r="N74" s="1856"/>
      <c r="O74" s="1856"/>
      <c r="P74" s="1856"/>
      <c r="Q74" s="1856"/>
      <c r="R74" s="1856"/>
      <c r="S74" s="1856"/>
      <c r="T74" s="1857"/>
      <c r="U74" s="1835"/>
      <c r="V74" s="1835"/>
      <c r="W74" s="1835"/>
      <c r="X74" s="1286"/>
      <c r="Y74" s="990"/>
      <c r="Z74" s="990"/>
    </row>
    <row r="75" spans="1:26" ht="12" customHeight="1">
      <c r="A75" s="1003"/>
      <c r="B75" s="1855" t="s">
        <v>421</v>
      </c>
      <c r="C75" s="1856"/>
      <c r="D75" s="1856"/>
      <c r="E75" s="1856"/>
      <c r="F75" s="1856"/>
      <c r="G75" s="1856"/>
      <c r="H75" s="1856"/>
      <c r="I75" s="1856"/>
      <c r="J75" s="1856"/>
      <c r="K75" s="1856"/>
      <c r="L75" s="1856"/>
      <c r="M75" s="1856"/>
      <c r="N75" s="1856"/>
      <c r="O75" s="1856"/>
      <c r="P75" s="1856"/>
      <c r="Q75" s="1856"/>
      <c r="R75" s="1856"/>
      <c r="S75" s="1856"/>
      <c r="T75" s="1857"/>
      <c r="U75" s="1835"/>
      <c r="V75" s="1835"/>
      <c r="W75" s="1835"/>
      <c r="X75" s="1286"/>
      <c r="Y75" s="990"/>
      <c r="Z75" s="990"/>
    </row>
    <row r="76" spans="1:26" ht="12" customHeight="1">
      <c r="A76" s="1003"/>
      <c r="B76" s="1855" t="s">
        <v>422</v>
      </c>
      <c r="C76" s="1856"/>
      <c r="D76" s="1856"/>
      <c r="E76" s="1856"/>
      <c r="F76" s="1856"/>
      <c r="G76" s="1856"/>
      <c r="H76" s="1856"/>
      <c r="I76" s="1856"/>
      <c r="J76" s="1856"/>
      <c r="K76" s="1856"/>
      <c r="L76" s="1856"/>
      <c r="M76" s="1856"/>
      <c r="N76" s="1856"/>
      <c r="O76" s="1856"/>
      <c r="P76" s="1856"/>
      <c r="Q76" s="1856"/>
      <c r="R76" s="1856"/>
      <c r="S76" s="1856"/>
      <c r="T76" s="1857"/>
      <c r="U76" s="1835"/>
      <c r="V76" s="1835"/>
      <c r="W76" s="1835"/>
      <c r="X76" s="1286"/>
      <c r="Y76" s="990"/>
      <c r="Z76" s="990"/>
    </row>
    <row r="77" spans="1:26" ht="12" customHeight="1">
      <c r="A77" s="1003"/>
      <c r="B77" s="1855" t="s">
        <v>423</v>
      </c>
      <c r="C77" s="1856"/>
      <c r="D77" s="1856"/>
      <c r="E77" s="1856"/>
      <c r="F77" s="1856"/>
      <c r="G77" s="1856"/>
      <c r="H77" s="1856"/>
      <c r="I77" s="1856"/>
      <c r="J77" s="1856"/>
      <c r="K77" s="1856"/>
      <c r="L77" s="1856"/>
      <c r="M77" s="1856"/>
      <c r="N77" s="1856"/>
      <c r="O77" s="1856"/>
      <c r="P77" s="1856"/>
      <c r="Q77" s="1856"/>
      <c r="R77" s="1856"/>
      <c r="S77" s="1856"/>
      <c r="T77" s="1857"/>
      <c r="U77" s="1835"/>
      <c r="V77" s="1835"/>
      <c r="W77" s="1835"/>
      <c r="X77" s="1286"/>
      <c r="Y77" s="990"/>
      <c r="Z77" s="990"/>
    </row>
    <row r="78" spans="1:26" ht="12" customHeight="1" hidden="1">
      <c r="A78" s="1003"/>
      <c r="B78" s="1855"/>
      <c r="C78" s="1856"/>
      <c r="D78" s="1856"/>
      <c r="E78" s="1856"/>
      <c r="F78" s="1856"/>
      <c r="G78" s="1856"/>
      <c r="H78" s="1856"/>
      <c r="I78" s="1856"/>
      <c r="J78" s="1856"/>
      <c r="K78" s="1856"/>
      <c r="L78" s="1856"/>
      <c r="M78" s="1856"/>
      <c r="N78" s="1856"/>
      <c r="O78" s="1856"/>
      <c r="P78" s="1856"/>
      <c r="Q78" s="1856"/>
      <c r="R78" s="1856"/>
      <c r="S78" s="1856"/>
      <c r="T78" s="1857"/>
      <c r="U78" s="1835"/>
      <c r="V78" s="1835"/>
      <c r="W78" s="1835"/>
      <c r="X78" s="1287"/>
      <c r="Y78" s="991"/>
      <c r="Z78" s="991"/>
    </row>
    <row r="79" spans="1:26" ht="12" customHeight="1" hidden="1">
      <c r="A79" s="1003"/>
      <c r="B79" s="1855"/>
      <c r="C79" s="1856"/>
      <c r="D79" s="1856"/>
      <c r="E79" s="1856"/>
      <c r="F79" s="1856"/>
      <c r="G79" s="1856"/>
      <c r="H79" s="1856"/>
      <c r="I79" s="1856"/>
      <c r="J79" s="1856"/>
      <c r="K79" s="1856"/>
      <c r="L79" s="1856"/>
      <c r="M79" s="1856"/>
      <c r="N79" s="1856"/>
      <c r="O79" s="1856"/>
      <c r="P79" s="1856"/>
      <c r="Q79" s="1856"/>
      <c r="R79" s="1856"/>
      <c r="S79" s="1856"/>
      <c r="T79" s="1857"/>
      <c r="U79" s="1835"/>
      <c r="V79" s="1835"/>
      <c r="W79" s="1835"/>
      <c r="X79" s="1287"/>
      <c r="Y79" s="991"/>
      <c r="Z79" s="991"/>
    </row>
    <row r="80" spans="1:26" ht="12" customHeight="1">
      <c r="A80" s="1002">
        <v>2</v>
      </c>
      <c r="B80" s="1865" t="s">
        <v>438</v>
      </c>
      <c r="C80" s="1866"/>
      <c r="D80" s="1866"/>
      <c r="E80" s="1866"/>
      <c r="F80" s="1866"/>
      <c r="G80" s="1866"/>
      <c r="H80" s="1866"/>
      <c r="I80" s="1866"/>
      <c r="J80" s="1866"/>
      <c r="K80" s="1866"/>
      <c r="L80" s="1866"/>
      <c r="M80" s="1866"/>
      <c r="N80" s="1866"/>
      <c r="O80" s="1866"/>
      <c r="P80" s="1866"/>
      <c r="Q80" s="1866"/>
      <c r="R80" s="1866"/>
      <c r="S80" s="1866"/>
      <c r="T80" s="1867"/>
      <c r="U80" s="1834"/>
      <c r="V80" s="1834"/>
      <c r="W80" s="1834"/>
      <c r="X80" s="1285">
        <f>SUM(X81:X88)</f>
        <v>52000</v>
      </c>
      <c r="Y80" s="992">
        <f>SUM(Y81:Y88)</f>
        <v>0</v>
      </c>
      <c r="Z80" s="1285">
        <f>SUM(Z81:Z88)</f>
        <v>52000</v>
      </c>
    </row>
    <row r="81" spans="1:26" ht="12" customHeight="1">
      <c r="A81" s="1003"/>
      <c r="B81" s="1855" t="s">
        <v>416</v>
      </c>
      <c r="C81" s="1856"/>
      <c r="D81" s="1856"/>
      <c r="E81" s="1856"/>
      <c r="F81" s="1856"/>
      <c r="G81" s="1856"/>
      <c r="H81" s="1856"/>
      <c r="I81" s="1856"/>
      <c r="J81" s="1856"/>
      <c r="K81" s="1856"/>
      <c r="L81" s="1856"/>
      <c r="M81" s="1856"/>
      <c r="N81" s="1856"/>
      <c r="O81" s="1856"/>
      <c r="P81" s="1856"/>
      <c r="Q81" s="1856"/>
      <c r="R81" s="1856"/>
      <c r="S81" s="1856"/>
      <c r="T81" s="1857"/>
      <c r="U81" s="1835"/>
      <c r="V81" s="1835"/>
      <c r="W81" s="1835"/>
      <c r="X81" s="1286"/>
      <c r="Y81" s="990"/>
      <c r="Z81" s="990"/>
    </row>
    <row r="82" spans="1:26" ht="12" customHeight="1">
      <c r="A82" s="1003"/>
      <c r="B82" s="1855" t="s">
        <v>417</v>
      </c>
      <c r="C82" s="1856"/>
      <c r="D82" s="1856"/>
      <c r="E82" s="1856"/>
      <c r="F82" s="1856"/>
      <c r="G82" s="1856"/>
      <c r="H82" s="1856"/>
      <c r="I82" s="1856"/>
      <c r="J82" s="1856"/>
      <c r="K82" s="1856"/>
      <c r="L82" s="1856"/>
      <c r="M82" s="1856"/>
      <c r="N82" s="1856"/>
      <c r="O82" s="1856"/>
      <c r="P82" s="1856"/>
      <c r="Q82" s="1856"/>
      <c r="R82" s="1856"/>
      <c r="S82" s="1856"/>
      <c r="T82" s="1857"/>
      <c r="U82" s="1835"/>
      <c r="V82" s="1835"/>
      <c r="W82" s="1835"/>
      <c r="X82" s="1286"/>
      <c r="Y82" s="990"/>
      <c r="Z82" s="990"/>
    </row>
    <row r="83" spans="1:26" ht="12" customHeight="1">
      <c r="A83" s="1003"/>
      <c r="B83" s="1855" t="s">
        <v>418</v>
      </c>
      <c r="C83" s="1856"/>
      <c r="D83" s="1856"/>
      <c r="E83" s="1856"/>
      <c r="F83" s="1856"/>
      <c r="G83" s="1856"/>
      <c r="H83" s="1856"/>
      <c r="I83" s="1856"/>
      <c r="J83" s="1856"/>
      <c r="K83" s="1856"/>
      <c r="L83" s="1856"/>
      <c r="M83" s="1856"/>
      <c r="N83" s="1856"/>
      <c r="O83" s="1856"/>
      <c r="P83" s="1856"/>
      <c r="Q83" s="1856"/>
      <c r="R83" s="1856"/>
      <c r="S83" s="1856"/>
      <c r="T83" s="1857"/>
      <c r="U83" s="1835"/>
      <c r="V83" s="1835"/>
      <c r="W83" s="1835"/>
      <c r="X83" s="1286"/>
      <c r="Y83" s="990"/>
      <c r="Z83" s="990"/>
    </row>
    <row r="84" spans="1:26" ht="12" customHeight="1">
      <c r="A84" s="1003"/>
      <c r="B84" s="1855" t="s">
        <v>419</v>
      </c>
      <c r="C84" s="1856"/>
      <c r="D84" s="1856"/>
      <c r="E84" s="1856"/>
      <c r="F84" s="1856"/>
      <c r="G84" s="1856"/>
      <c r="H84" s="1856"/>
      <c r="I84" s="1856"/>
      <c r="J84" s="1856"/>
      <c r="K84" s="1856"/>
      <c r="L84" s="1856"/>
      <c r="M84" s="1856"/>
      <c r="N84" s="1856"/>
      <c r="O84" s="1856"/>
      <c r="P84" s="1856"/>
      <c r="Q84" s="1856"/>
      <c r="R84" s="1856"/>
      <c r="S84" s="1856"/>
      <c r="T84" s="1857"/>
      <c r="U84" s="1835"/>
      <c r="V84" s="1835"/>
      <c r="W84" s="1835"/>
      <c r="X84" s="1286"/>
      <c r="Y84" s="990"/>
      <c r="Z84" s="990"/>
    </row>
    <row r="85" spans="1:26" ht="12" customHeight="1">
      <c r="A85" s="1003"/>
      <c r="B85" s="1855" t="s">
        <v>420</v>
      </c>
      <c r="C85" s="1856"/>
      <c r="D85" s="1856"/>
      <c r="E85" s="1856"/>
      <c r="F85" s="1856"/>
      <c r="G85" s="1856"/>
      <c r="H85" s="1856"/>
      <c r="I85" s="1856"/>
      <c r="J85" s="1856"/>
      <c r="K85" s="1856"/>
      <c r="L85" s="1856"/>
      <c r="M85" s="1856"/>
      <c r="N85" s="1856"/>
      <c r="O85" s="1856"/>
      <c r="P85" s="1856"/>
      <c r="Q85" s="1856"/>
      <c r="R85" s="1856"/>
      <c r="S85" s="1856"/>
      <c r="T85" s="1857"/>
      <c r="U85" s="1835"/>
      <c r="V85" s="1835"/>
      <c r="W85" s="1835"/>
      <c r="X85" s="1286"/>
      <c r="Y85" s="990"/>
      <c r="Z85" s="990"/>
    </row>
    <row r="86" spans="1:26" ht="12" customHeight="1">
      <c r="A86" s="1003"/>
      <c r="B86" s="1855" t="s">
        <v>421</v>
      </c>
      <c r="C86" s="1856"/>
      <c r="D86" s="1856"/>
      <c r="E86" s="1856"/>
      <c r="F86" s="1856"/>
      <c r="G86" s="1856"/>
      <c r="H86" s="1856"/>
      <c r="I86" s="1856"/>
      <c r="J86" s="1856"/>
      <c r="K86" s="1856"/>
      <c r="L86" s="1856"/>
      <c r="M86" s="1856"/>
      <c r="N86" s="1856"/>
      <c r="O86" s="1856"/>
      <c r="P86" s="1856"/>
      <c r="Q86" s="1856"/>
      <c r="R86" s="1856"/>
      <c r="S86" s="1856"/>
      <c r="T86" s="1857"/>
      <c r="U86" s="1835"/>
      <c r="V86" s="1835"/>
      <c r="W86" s="1835"/>
      <c r="X86" s="1286"/>
      <c r="Y86" s="990"/>
      <c r="Z86" s="990"/>
    </row>
    <row r="87" spans="1:26" ht="12" customHeight="1">
      <c r="A87" s="1003"/>
      <c r="B87" s="1855" t="s">
        <v>422</v>
      </c>
      <c r="C87" s="1856"/>
      <c r="D87" s="1856"/>
      <c r="E87" s="1856"/>
      <c r="F87" s="1856"/>
      <c r="G87" s="1856"/>
      <c r="H87" s="1856"/>
      <c r="I87" s="1856"/>
      <c r="J87" s="1856"/>
      <c r="K87" s="1856"/>
      <c r="L87" s="1856"/>
      <c r="M87" s="1856"/>
      <c r="N87" s="1856"/>
      <c r="O87" s="1856"/>
      <c r="P87" s="1856"/>
      <c r="Q87" s="1856"/>
      <c r="R87" s="1856"/>
      <c r="S87" s="1856"/>
      <c r="T87" s="1857"/>
      <c r="U87" s="1835"/>
      <c r="V87" s="1835"/>
      <c r="W87" s="1835"/>
      <c r="X87" s="1286"/>
      <c r="Y87" s="990"/>
      <c r="Z87" s="990"/>
    </row>
    <row r="88" spans="1:26" ht="12" customHeight="1">
      <c r="A88" s="1003"/>
      <c r="B88" s="1855" t="s">
        <v>1315</v>
      </c>
      <c r="C88" s="1856"/>
      <c r="D88" s="1856"/>
      <c r="E88" s="1856"/>
      <c r="F88" s="1856"/>
      <c r="G88" s="1856"/>
      <c r="H88" s="1856"/>
      <c r="I88" s="1856"/>
      <c r="J88" s="1856"/>
      <c r="K88" s="1856"/>
      <c r="L88" s="1856"/>
      <c r="M88" s="1856"/>
      <c r="N88" s="1856"/>
      <c r="O88" s="1856"/>
      <c r="P88" s="1856"/>
      <c r="Q88" s="1856"/>
      <c r="R88" s="1856"/>
      <c r="S88" s="1856"/>
      <c r="T88" s="1857"/>
      <c r="U88" s="1835"/>
      <c r="V88" s="1835"/>
      <c r="W88" s="1835"/>
      <c r="X88" s="1286">
        <v>52000</v>
      </c>
      <c r="Y88" s="990">
        <v>0</v>
      </c>
      <c r="Z88" s="1286">
        <f>X88+Y88</f>
        <v>52000</v>
      </c>
    </row>
    <row r="89" spans="1:26" ht="12" customHeight="1" hidden="1">
      <c r="A89" s="1003"/>
      <c r="B89" s="1855" t="s">
        <v>424</v>
      </c>
      <c r="C89" s="1856"/>
      <c r="D89" s="1856"/>
      <c r="E89" s="1856"/>
      <c r="F89" s="1856"/>
      <c r="G89" s="1856"/>
      <c r="H89" s="1856"/>
      <c r="I89" s="1856"/>
      <c r="J89" s="1856"/>
      <c r="K89" s="1856"/>
      <c r="L89" s="1856"/>
      <c r="M89" s="1856"/>
      <c r="N89" s="1856"/>
      <c r="O89" s="1856"/>
      <c r="P89" s="1856"/>
      <c r="Q89" s="1856"/>
      <c r="R89" s="1856"/>
      <c r="S89" s="1856"/>
      <c r="T89" s="1857"/>
      <c r="U89" s="1835"/>
      <c r="V89" s="1835"/>
      <c r="W89" s="1835"/>
      <c r="X89" s="1287"/>
      <c r="Y89" s="991"/>
      <c r="Z89" s="991"/>
    </row>
    <row r="90" spans="1:26" ht="12" customHeight="1" hidden="1">
      <c r="A90" s="1003"/>
      <c r="B90" s="1855" t="s">
        <v>425</v>
      </c>
      <c r="C90" s="1856"/>
      <c r="D90" s="1856"/>
      <c r="E90" s="1856"/>
      <c r="F90" s="1856"/>
      <c r="G90" s="1856"/>
      <c r="H90" s="1856"/>
      <c r="I90" s="1856"/>
      <c r="J90" s="1856"/>
      <c r="K90" s="1856"/>
      <c r="L90" s="1856"/>
      <c r="M90" s="1856"/>
      <c r="N90" s="1856"/>
      <c r="O90" s="1856"/>
      <c r="P90" s="1856"/>
      <c r="Q90" s="1856"/>
      <c r="R90" s="1856"/>
      <c r="S90" s="1856"/>
      <c r="T90" s="1857"/>
      <c r="U90" s="1835"/>
      <c r="V90" s="1835"/>
      <c r="W90" s="1835"/>
      <c r="X90" s="1287"/>
      <c r="Y90" s="991"/>
      <c r="Z90" s="991"/>
    </row>
    <row r="91" spans="1:26" ht="21" customHeight="1">
      <c r="A91" s="1002">
        <v>3</v>
      </c>
      <c r="B91" s="1865" t="s">
        <v>441</v>
      </c>
      <c r="C91" s="1868"/>
      <c r="D91" s="1868"/>
      <c r="E91" s="1868"/>
      <c r="F91" s="1868"/>
      <c r="G91" s="1868"/>
      <c r="H91" s="1868"/>
      <c r="I91" s="1868"/>
      <c r="J91" s="1868"/>
      <c r="K91" s="1868"/>
      <c r="L91" s="1868"/>
      <c r="M91" s="1868"/>
      <c r="N91" s="1868"/>
      <c r="O91" s="1868"/>
      <c r="P91" s="1868"/>
      <c r="Q91" s="1868"/>
      <c r="R91" s="1868"/>
      <c r="S91" s="1868"/>
      <c r="T91" s="1869"/>
      <c r="U91" s="1834"/>
      <c r="V91" s="1834"/>
      <c r="W91" s="1834"/>
      <c r="X91" s="1285">
        <f>SUM(X92)</f>
        <v>0</v>
      </c>
      <c r="Y91" s="992">
        <f>SUM(Y92)</f>
        <v>0</v>
      </c>
      <c r="Z91" s="992">
        <f>SUM(Z92)</f>
        <v>0</v>
      </c>
    </row>
    <row r="92" spans="1:26" ht="23.25" customHeight="1">
      <c r="A92" s="1003"/>
      <c r="B92" s="1870" t="s">
        <v>426</v>
      </c>
      <c r="C92" s="1871"/>
      <c r="D92" s="1871"/>
      <c r="E92" s="1871"/>
      <c r="F92" s="1871"/>
      <c r="G92" s="1871"/>
      <c r="H92" s="1871"/>
      <c r="I92" s="1871"/>
      <c r="J92" s="1871"/>
      <c r="K92" s="1871"/>
      <c r="L92" s="1871"/>
      <c r="M92" s="1871"/>
      <c r="N92" s="1871"/>
      <c r="O92" s="1871"/>
      <c r="P92" s="1871"/>
      <c r="Q92" s="1871"/>
      <c r="R92" s="1871"/>
      <c r="S92" s="1871"/>
      <c r="T92" s="1872"/>
      <c r="U92" s="1835"/>
      <c r="V92" s="1835"/>
      <c r="W92" s="1835"/>
      <c r="X92" s="1287"/>
      <c r="Y92" s="991"/>
      <c r="Z92" s="991"/>
    </row>
    <row r="93" spans="1:26" ht="23.25" customHeight="1">
      <c r="A93" s="1002">
        <v>4</v>
      </c>
      <c r="B93" s="1837" t="s">
        <v>442</v>
      </c>
      <c r="C93" s="1838"/>
      <c r="D93" s="1838"/>
      <c r="E93" s="1838"/>
      <c r="F93" s="1838"/>
      <c r="G93" s="1838"/>
      <c r="H93" s="1838"/>
      <c r="I93" s="1838"/>
      <c r="J93" s="1838"/>
      <c r="K93" s="1838"/>
      <c r="L93" s="1838"/>
      <c r="M93" s="1838"/>
      <c r="N93" s="1838"/>
      <c r="O93" s="1838"/>
      <c r="P93" s="1838"/>
      <c r="Q93" s="1838"/>
      <c r="R93" s="1838"/>
      <c r="S93" s="1838"/>
      <c r="T93" s="1839"/>
      <c r="U93" s="1834"/>
      <c r="V93" s="1834"/>
      <c r="W93" s="1834"/>
      <c r="X93" s="1285">
        <f>SUM(X94:X101)</f>
        <v>0</v>
      </c>
      <c r="Y93" s="992">
        <f>SUM(Y94:Y101)</f>
        <v>0</v>
      </c>
      <c r="Z93" s="992">
        <f>SUM(Z94:Z101)</f>
        <v>0</v>
      </c>
    </row>
    <row r="94" spans="1:26" ht="12" customHeight="1">
      <c r="A94" s="1003"/>
      <c r="B94" s="1831" t="s">
        <v>427</v>
      </c>
      <c r="C94" s="1832"/>
      <c r="D94" s="1832"/>
      <c r="E94" s="1832"/>
      <c r="F94" s="1832"/>
      <c r="G94" s="1832"/>
      <c r="H94" s="1832"/>
      <c r="I94" s="1832"/>
      <c r="J94" s="1832"/>
      <c r="K94" s="1832"/>
      <c r="L94" s="1832"/>
      <c r="M94" s="1832"/>
      <c r="N94" s="1832"/>
      <c r="O94" s="1832"/>
      <c r="P94" s="1832"/>
      <c r="Q94" s="1832"/>
      <c r="R94" s="1832"/>
      <c r="S94" s="1832"/>
      <c r="T94" s="1833"/>
      <c r="U94" s="1863"/>
      <c r="V94" s="1863"/>
      <c r="W94" s="1863"/>
      <c r="X94" s="1286"/>
      <c r="Y94" s="990"/>
      <c r="Z94" s="990"/>
    </row>
    <row r="95" spans="1:26" ht="12" customHeight="1">
      <c r="A95" s="1003"/>
      <c r="B95" s="1831" t="s">
        <v>428</v>
      </c>
      <c r="C95" s="1832"/>
      <c r="D95" s="1832"/>
      <c r="E95" s="1832"/>
      <c r="F95" s="1832"/>
      <c r="G95" s="1832"/>
      <c r="H95" s="1832"/>
      <c r="I95" s="1832"/>
      <c r="J95" s="1832"/>
      <c r="K95" s="1832"/>
      <c r="L95" s="1832"/>
      <c r="M95" s="1832"/>
      <c r="N95" s="1832"/>
      <c r="O95" s="1832"/>
      <c r="P95" s="1832"/>
      <c r="Q95" s="1832"/>
      <c r="R95" s="1832"/>
      <c r="S95" s="1832"/>
      <c r="T95" s="1833"/>
      <c r="U95" s="1863"/>
      <c r="V95" s="1863"/>
      <c r="W95" s="1863"/>
      <c r="X95" s="1286"/>
      <c r="Y95" s="990"/>
      <c r="Z95" s="990"/>
    </row>
    <row r="96" spans="1:26" ht="12" customHeight="1">
      <c r="A96" s="1003"/>
      <c r="B96" s="1831" t="s">
        <v>429</v>
      </c>
      <c r="C96" s="1832"/>
      <c r="D96" s="1832"/>
      <c r="E96" s="1832"/>
      <c r="F96" s="1832"/>
      <c r="G96" s="1832"/>
      <c r="H96" s="1832"/>
      <c r="I96" s="1832"/>
      <c r="J96" s="1832"/>
      <c r="K96" s="1832"/>
      <c r="L96" s="1832"/>
      <c r="M96" s="1832"/>
      <c r="N96" s="1832"/>
      <c r="O96" s="1832"/>
      <c r="P96" s="1832"/>
      <c r="Q96" s="1832"/>
      <c r="R96" s="1832"/>
      <c r="S96" s="1832"/>
      <c r="T96" s="1833"/>
      <c r="U96" s="1863"/>
      <c r="V96" s="1863"/>
      <c r="W96" s="1863"/>
      <c r="X96" s="1286"/>
      <c r="Y96" s="990"/>
      <c r="Z96" s="990"/>
    </row>
    <row r="97" spans="1:26" ht="12" customHeight="1">
      <c r="A97" s="1003"/>
      <c r="B97" s="1831" t="s">
        <v>430</v>
      </c>
      <c r="C97" s="1832"/>
      <c r="D97" s="1832"/>
      <c r="E97" s="1832"/>
      <c r="F97" s="1832"/>
      <c r="G97" s="1832"/>
      <c r="H97" s="1832"/>
      <c r="I97" s="1832"/>
      <c r="J97" s="1832"/>
      <c r="K97" s="1832"/>
      <c r="L97" s="1832"/>
      <c r="M97" s="1832"/>
      <c r="N97" s="1832"/>
      <c r="O97" s="1832"/>
      <c r="P97" s="1832"/>
      <c r="Q97" s="1832"/>
      <c r="R97" s="1832"/>
      <c r="S97" s="1832"/>
      <c r="T97" s="1833"/>
      <c r="U97" s="1863"/>
      <c r="V97" s="1863"/>
      <c r="W97" s="1863"/>
      <c r="X97" s="1286"/>
      <c r="Y97" s="990"/>
      <c r="Z97" s="990"/>
    </row>
    <row r="98" spans="1:26" ht="12" customHeight="1">
      <c r="A98" s="1003"/>
      <c r="B98" s="1831" t="s">
        <v>431</v>
      </c>
      <c r="C98" s="1832"/>
      <c r="D98" s="1832"/>
      <c r="E98" s="1832"/>
      <c r="F98" s="1832"/>
      <c r="G98" s="1832"/>
      <c r="H98" s="1832"/>
      <c r="I98" s="1832"/>
      <c r="J98" s="1832"/>
      <c r="K98" s="1832"/>
      <c r="L98" s="1832"/>
      <c r="M98" s="1832"/>
      <c r="N98" s="1832"/>
      <c r="O98" s="1832"/>
      <c r="P98" s="1832"/>
      <c r="Q98" s="1832"/>
      <c r="R98" s="1832"/>
      <c r="S98" s="1832"/>
      <c r="T98" s="1833"/>
      <c r="U98" s="1863"/>
      <c r="V98" s="1863"/>
      <c r="W98" s="1863"/>
      <c r="X98" s="1286"/>
      <c r="Y98" s="990"/>
      <c r="Z98" s="990"/>
    </row>
    <row r="99" spans="1:26" ht="12" customHeight="1">
      <c r="A99" s="1003"/>
      <c r="B99" s="1831" t="s">
        <v>432</v>
      </c>
      <c r="C99" s="1832"/>
      <c r="D99" s="1832"/>
      <c r="E99" s="1832"/>
      <c r="F99" s="1832"/>
      <c r="G99" s="1832"/>
      <c r="H99" s="1832"/>
      <c r="I99" s="1832"/>
      <c r="J99" s="1832"/>
      <c r="K99" s="1832"/>
      <c r="L99" s="1832"/>
      <c r="M99" s="1832"/>
      <c r="N99" s="1832"/>
      <c r="O99" s="1832"/>
      <c r="P99" s="1832"/>
      <c r="Q99" s="1832"/>
      <c r="R99" s="1832"/>
      <c r="S99" s="1832"/>
      <c r="T99" s="1833"/>
      <c r="U99" s="1863"/>
      <c r="V99" s="1863"/>
      <c r="W99" s="1863"/>
      <c r="X99" s="1286"/>
      <c r="Y99" s="990"/>
      <c r="Z99" s="990"/>
    </row>
    <row r="100" spans="1:26" ht="12" customHeight="1">
      <c r="A100" s="1003"/>
      <c r="B100" s="1831" t="s">
        <v>433</v>
      </c>
      <c r="C100" s="1832"/>
      <c r="D100" s="1832"/>
      <c r="E100" s="1832"/>
      <c r="F100" s="1832"/>
      <c r="G100" s="1832"/>
      <c r="H100" s="1832"/>
      <c r="I100" s="1832"/>
      <c r="J100" s="1832"/>
      <c r="K100" s="1832"/>
      <c r="L100" s="1832"/>
      <c r="M100" s="1832"/>
      <c r="N100" s="1832"/>
      <c r="O100" s="1832"/>
      <c r="P100" s="1832"/>
      <c r="Q100" s="1832"/>
      <c r="R100" s="1832"/>
      <c r="S100" s="1832"/>
      <c r="T100" s="1833"/>
      <c r="U100" s="1863"/>
      <c r="V100" s="1863"/>
      <c r="W100" s="1863"/>
      <c r="X100" s="1286"/>
      <c r="Y100" s="990"/>
      <c r="Z100" s="990"/>
    </row>
    <row r="101" spans="1:26" ht="12" customHeight="1">
      <c r="A101" s="1003"/>
      <c r="B101" s="1831" t="s">
        <v>434</v>
      </c>
      <c r="C101" s="1832"/>
      <c r="D101" s="1832"/>
      <c r="E101" s="1832"/>
      <c r="F101" s="1832"/>
      <c r="G101" s="1832"/>
      <c r="H101" s="1832"/>
      <c r="I101" s="1832"/>
      <c r="J101" s="1832"/>
      <c r="K101" s="1832"/>
      <c r="L101" s="1832"/>
      <c r="M101" s="1832"/>
      <c r="N101" s="1832"/>
      <c r="O101" s="1832"/>
      <c r="P101" s="1832"/>
      <c r="Q101" s="1832"/>
      <c r="R101" s="1832"/>
      <c r="S101" s="1832"/>
      <c r="T101" s="1833"/>
      <c r="U101" s="1863"/>
      <c r="V101" s="1863"/>
      <c r="W101" s="1863"/>
      <c r="X101" s="1286"/>
      <c r="Y101" s="990"/>
      <c r="Z101" s="990"/>
    </row>
    <row r="102" spans="1:26" ht="12" customHeight="1" hidden="1">
      <c r="A102" s="1003"/>
      <c r="B102" s="1831" t="s">
        <v>435</v>
      </c>
      <c r="C102" s="1832"/>
      <c r="D102" s="1832"/>
      <c r="E102" s="1832"/>
      <c r="F102" s="1832"/>
      <c r="G102" s="1832"/>
      <c r="H102" s="1832"/>
      <c r="I102" s="1832"/>
      <c r="J102" s="1832"/>
      <c r="K102" s="1832"/>
      <c r="L102" s="1832"/>
      <c r="M102" s="1832"/>
      <c r="N102" s="1832"/>
      <c r="O102" s="1832"/>
      <c r="P102" s="1832"/>
      <c r="Q102" s="1832"/>
      <c r="R102" s="1832"/>
      <c r="S102" s="1832"/>
      <c r="T102" s="1833"/>
      <c r="U102" s="1863"/>
      <c r="V102" s="1863"/>
      <c r="W102" s="1863"/>
      <c r="X102" s="1286"/>
      <c r="Y102" s="990"/>
      <c r="Z102" s="990"/>
    </row>
    <row r="103" spans="1:26" ht="12" customHeight="1" hidden="1">
      <c r="A103" s="1003"/>
      <c r="B103" s="1831" t="s">
        <v>436</v>
      </c>
      <c r="C103" s="1832"/>
      <c r="D103" s="1832"/>
      <c r="E103" s="1832"/>
      <c r="F103" s="1832"/>
      <c r="G103" s="1832"/>
      <c r="H103" s="1832"/>
      <c r="I103" s="1832"/>
      <c r="J103" s="1832"/>
      <c r="K103" s="1832"/>
      <c r="L103" s="1832"/>
      <c r="M103" s="1832"/>
      <c r="N103" s="1832"/>
      <c r="O103" s="1832"/>
      <c r="P103" s="1832"/>
      <c r="Q103" s="1832"/>
      <c r="R103" s="1832"/>
      <c r="S103" s="1832"/>
      <c r="T103" s="1833"/>
      <c r="U103" s="1863"/>
      <c r="V103" s="1863"/>
      <c r="W103" s="1863"/>
      <c r="X103" s="1286"/>
      <c r="Y103" s="990"/>
      <c r="Z103" s="990"/>
    </row>
    <row r="104" spans="1:26" ht="12" customHeight="1" hidden="1">
      <c r="A104" s="1003"/>
      <c r="B104" s="1831" t="s">
        <v>437</v>
      </c>
      <c r="C104" s="1832"/>
      <c r="D104" s="1832"/>
      <c r="E104" s="1832"/>
      <c r="F104" s="1832"/>
      <c r="G104" s="1832"/>
      <c r="H104" s="1832"/>
      <c r="I104" s="1832"/>
      <c r="J104" s="1832"/>
      <c r="K104" s="1832"/>
      <c r="L104" s="1832"/>
      <c r="M104" s="1832"/>
      <c r="N104" s="1832"/>
      <c r="O104" s="1832"/>
      <c r="P104" s="1832"/>
      <c r="Q104" s="1832"/>
      <c r="R104" s="1832"/>
      <c r="S104" s="1832"/>
      <c r="T104" s="1833"/>
      <c r="U104" s="1863"/>
      <c r="V104" s="1863"/>
      <c r="W104" s="1863"/>
      <c r="X104" s="1286"/>
      <c r="Y104" s="990"/>
      <c r="Z104" s="990"/>
    </row>
    <row r="105" spans="1:26" ht="12" customHeight="1" hidden="1">
      <c r="A105" s="1003"/>
      <c r="B105" s="1846"/>
      <c r="C105" s="1847"/>
      <c r="D105" s="1847"/>
      <c r="E105" s="1847"/>
      <c r="F105" s="1847"/>
      <c r="G105" s="1847"/>
      <c r="H105" s="1847"/>
      <c r="I105" s="1847"/>
      <c r="J105" s="1847"/>
      <c r="K105" s="1847"/>
      <c r="L105" s="1847"/>
      <c r="M105" s="1847"/>
      <c r="N105" s="1847"/>
      <c r="O105" s="1847"/>
      <c r="P105" s="1847"/>
      <c r="Q105" s="1847"/>
      <c r="R105" s="1847"/>
      <c r="S105" s="1847"/>
      <c r="T105" s="1848"/>
      <c r="U105" s="1835"/>
      <c r="V105" s="1835"/>
      <c r="W105" s="1835"/>
      <c r="X105" s="1286"/>
      <c r="Y105" s="990"/>
      <c r="Z105" s="990"/>
    </row>
    <row r="106" spans="1:26" ht="12" customHeight="1" hidden="1">
      <c r="A106" s="1003"/>
      <c r="B106" s="1846"/>
      <c r="C106" s="1847"/>
      <c r="D106" s="1847"/>
      <c r="E106" s="1847"/>
      <c r="F106" s="1847"/>
      <c r="G106" s="1847"/>
      <c r="H106" s="1847"/>
      <c r="I106" s="1847"/>
      <c r="J106" s="1847"/>
      <c r="K106" s="1847"/>
      <c r="L106" s="1847"/>
      <c r="M106" s="1847"/>
      <c r="N106" s="1847"/>
      <c r="O106" s="1847"/>
      <c r="P106" s="1847"/>
      <c r="Q106" s="1847"/>
      <c r="R106" s="1847"/>
      <c r="S106" s="1847"/>
      <c r="T106" s="1848"/>
      <c r="U106" s="1835"/>
      <c r="V106" s="1835"/>
      <c r="W106" s="1835"/>
      <c r="X106" s="1286"/>
      <c r="Y106" s="990"/>
      <c r="Z106" s="990"/>
    </row>
    <row r="107" spans="1:26" ht="12" customHeight="1" hidden="1">
      <c r="A107" s="1003"/>
      <c r="B107" s="1846"/>
      <c r="C107" s="1847"/>
      <c r="D107" s="1847"/>
      <c r="E107" s="1847"/>
      <c r="F107" s="1847"/>
      <c r="G107" s="1847"/>
      <c r="H107" s="1847"/>
      <c r="I107" s="1847"/>
      <c r="J107" s="1847"/>
      <c r="K107" s="1847"/>
      <c r="L107" s="1847"/>
      <c r="M107" s="1847"/>
      <c r="N107" s="1847"/>
      <c r="O107" s="1847"/>
      <c r="P107" s="1847"/>
      <c r="Q107" s="1847"/>
      <c r="R107" s="1847"/>
      <c r="S107" s="1847"/>
      <c r="T107" s="1848"/>
      <c r="U107" s="1835"/>
      <c r="V107" s="1835"/>
      <c r="W107" s="1835"/>
      <c r="X107" s="1286"/>
      <c r="Y107" s="990"/>
      <c r="Z107" s="990"/>
    </row>
    <row r="108" spans="1:26" ht="12" customHeight="1">
      <c r="A108" s="1002">
        <v>5</v>
      </c>
      <c r="B108" s="1843" t="s">
        <v>439</v>
      </c>
      <c r="C108" s="1844"/>
      <c r="D108" s="1844"/>
      <c r="E108" s="1844"/>
      <c r="F108" s="1844"/>
      <c r="G108" s="1844"/>
      <c r="H108" s="1844"/>
      <c r="I108" s="1844"/>
      <c r="J108" s="1844"/>
      <c r="K108" s="1844"/>
      <c r="L108" s="1844"/>
      <c r="M108" s="1844"/>
      <c r="N108" s="1844"/>
      <c r="O108" s="1844"/>
      <c r="P108" s="1844"/>
      <c r="Q108" s="1844"/>
      <c r="R108" s="1844"/>
      <c r="S108" s="1844"/>
      <c r="T108" s="1845"/>
      <c r="U108" s="1834"/>
      <c r="V108" s="1834"/>
      <c r="W108" s="1834"/>
      <c r="X108" s="1285">
        <f>SUM(X109:X111,X115:X119)</f>
        <v>80000</v>
      </c>
      <c r="Y108" s="992">
        <f>Y111</f>
        <v>6500</v>
      </c>
      <c r="Z108" s="1285">
        <f>X108+Y108</f>
        <v>86500</v>
      </c>
    </row>
    <row r="109" spans="1:26" ht="12" customHeight="1">
      <c r="A109" s="1020"/>
      <c r="B109" s="1831" t="s">
        <v>344</v>
      </c>
      <c r="C109" s="1832"/>
      <c r="D109" s="1832"/>
      <c r="E109" s="1832"/>
      <c r="F109" s="1832"/>
      <c r="G109" s="1832"/>
      <c r="H109" s="1832"/>
      <c r="I109" s="1832"/>
      <c r="J109" s="1832"/>
      <c r="K109" s="1832"/>
      <c r="L109" s="1832"/>
      <c r="M109" s="1832"/>
      <c r="N109" s="1832"/>
      <c r="O109" s="1832"/>
      <c r="P109" s="1832"/>
      <c r="Q109" s="1832"/>
      <c r="R109" s="1832"/>
      <c r="S109" s="1832"/>
      <c r="T109" s="1833"/>
      <c r="U109" s="1835"/>
      <c r="V109" s="1835"/>
      <c r="W109" s="1835"/>
      <c r="X109" s="1286"/>
      <c r="Y109" s="990"/>
      <c r="Z109" s="990"/>
    </row>
    <row r="110" spans="1:26" ht="12" customHeight="1">
      <c r="A110" s="1020"/>
      <c r="B110" s="1831" t="s">
        <v>428</v>
      </c>
      <c r="C110" s="1832"/>
      <c r="D110" s="1832"/>
      <c r="E110" s="1832"/>
      <c r="F110" s="1832"/>
      <c r="G110" s="1832"/>
      <c r="H110" s="1832"/>
      <c r="I110" s="1832"/>
      <c r="J110" s="1832"/>
      <c r="K110" s="1832"/>
      <c r="L110" s="1832"/>
      <c r="M110" s="1832"/>
      <c r="N110" s="1832"/>
      <c r="O110" s="1832"/>
      <c r="P110" s="1832"/>
      <c r="Q110" s="1832"/>
      <c r="R110" s="1832"/>
      <c r="S110" s="1832"/>
      <c r="T110" s="1833"/>
      <c r="U110" s="1835"/>
      <c r="V110" s="1835"/>
      <c r="W110" s="1835"/>
      <c r="X110" s="1286"/>
      <c r="Y110" s="990"/>
      <c r="Z110" s="990"/>
    </row>
    <row r="111" spans="1:26" ht="12" customHeight="1">
      <c r="A111" s="1020"/>
      <c r="B111" s="1831" t="s">
        <v>429</v>
      </c>
      <c r="C111" s="1832"/>
      <c r="D111" s="1832"/>
      <c r="E111" s="1832"/>
      <c r="F111" s="1832"/>
      <c r="G111" s="1832"/>
      <c r="H111" s="1832"/>
      <c r="I111" s="1832"/>
      <c r="J111" s="1832"/>
      <c r="K111" s="1832"/>
      <c r="L111" s="1832"/>
      <c r="M111" s="1832"/>
      <c r="N111" s="1832"/>
      <c r="O111" s="1832"/>
      <c r="P111" s="1832"/>
      <c r="Q111" s="1832"/>
      <c r="R111" s="1832"/>
      <c r="S111" s="1832"/>
      <c r="T111" s="1833"/>
      <c r="U111" s="1835"/>
      <c r="V111" s="1835"/>
      <c r="W111" s="1835"/>
      <c r="X111" s="1286">
        <v>80000</v>
      </c>
      <c r="Y111" s="990">
        <f>SUM(Y112:Y114)</f>
        <v>6500</v>
      </c>
      <c r="Z111" s="1286">
        <f>SUM(Z112:Z114)</f>
        <v>86500</v>
      </c>
    </row>
    <row r="112" spans="1:26" ht="12" customHeight="1">
      <c r="A112" s="1020"/>
      <c r="B112" s="1873" t="s">
        <v>774</v>
      </c>
      <c r="C112" s="1874"/>
      <c r="D112" s="1874"/>
      <c r="E112" s="1874"/>
      <c r="F112" s="1874"/>
      <c r="G112" s="1874"/>
      <c r="H112" s="1874"/>
      <c r="I112" s="1874"/>
      <c r="J112" s="1874"/>
      <c r="K112" s="1874"/>
      <c r="L112" s="1874"/>
      <c r="M112" s="1874"/>
      <c r="N112" s="1874"/>
      <c r="O112" s="1874"/>
      <c r="P112" s="1874"/>
      <c r="Q112" s="1874"/>
      <c r="R112" s="1874"/>
      <c r="S112" s="1874"/>
      <c r="T112" s="1875"/>
      <c r="U112" s="1162"/>
      <c r="V112" s="1162"/>
      <c r="W112" s="1162"/>
      <c r="X112" s="1286"/>
      <c r="Y112" s="990"/>
      <c r="Z112" s="990"/>
    </row>
    <row r="113" spans="1:26" ht="12" customHeight="1">
      <c r="A113" s="1020"/>
      <c r="B113" s="1290"/>
      <c r="C113" s="1876" t="s">
        <v>394</v>
      </c>
      <c r="D113" s="1876"/>
      <c r="E113" s="1876"/>
      <c r="F113" s="1291"/>
      <c r="G113" s="1291"/>
      <c r="H113" s="1291"/>
      <c r="I113" s="1291"/>
      <c r="J113" s="1291"/>
      <c r="K113" s="1291"/>
      <c r="L113" s="1291"/>
      <c r="M113" s="1291"/>
      <c r="N113" s="1291"/>
      <c r="O113" s="1291"/>
      <c r="P113" s="1291"/>
      <c r="Q113" s="1291"/>
      <c r="R113" s="1291"/>
      <c r="S113" s="1291"/>
      <c r="T113" s="1292"/>
      <c r="U113" s="1162"/>
      <c r="V113" s="1162"/>
      <c r="W113" s="1162"/>
      <c r="X113" s="1286"/>
      <c r="Y113" s="990"/>
      <c r="Z113" s="990"/>
    </row>
    <row r="114" spans="1:26" ht="12" customHeight="1">
      <c r="A114" s="1020"/>
      <c r="B114" s="1290"/>
      <c r="C114" s="1876" t="s">
        <v>773</v>
      </c>
      <c r="D114" s="1876"/>
      <c r="E114" s="1876"/>
      <c r="F114" s="1291"/>
      <c r="G114" s="1291"/>
      <c r="H114" s="1291"/>
      <c r="I114" s="1291"/>
      <c r="J114" s="1291"/>
      <c r="K114" s="1291"/>
      <c r="L114" s="1291"/>
      <c r="M114" s="1291"/>
      <c r="N114" s="1291"/>
      <c r="O114" s="1291"/>
      <c r="P114" s="1291"/>
      <c r="Q114" s="1291"/>
      <c r="R114" s="1291"/>
      <c r="S114" s="1291"/>
      <c r="T114" s="1292"/>
      <c r="U114" s="1162"/>
      <c r="V114" s="1162"/>
      <c r="W114" s="1162"/>
      <c r="X114" s="1371">
        <v>80000</v>
      </c>
      <c r="Y114" s="1724">
        <v>6500</v>
      </c>
      <c r="Z114" s="1371">
        <f>X114+Y114</f>
        <v>86500</v>
      </c>
    </row>
    <row r="115" spans="1:26" ht="12" customHeight="1">
      <c r="A115" s="1020"/>
      <c r="B115" s="1831" t="s">
        <v>430</v>
      </c>
      <c r="C115" s="1832"/>
      <c r="D115" s="1832"/>
      <c r="E115" s="1832"/>
      <c r="F115" s="1832"/>
      <c r="G115" s="1832"/>
      <c r="H115" s="1832"/>
      <c r="I115" s="1832"/>
      <c r="J115" s="1832"/>
      <c r="K115" s="1832"/>
      <c r="L115" s="1832"/>
      <c r="M115" s="1832"/>
      <c r="N115" s="1832"/>
      <c r="O115" s="1832"/>
      <c r="P115" s="1832"/>
      <c r="Q115" s="1832"/>
      <c r="R115" s="1832"/>
      <c r="S115" s="1832"/>
      <c r="T115" s="1833"/>
      <c r="U115" s="1835"/>
      <c r="V115" s="1835"/>
      <c r="W115" s="1835"/>
      <c r="X115" s="1286"/>
      <c r="Y115" s="990"/>
      <c r="Z115" s="990"/>
    </row>
    <row r="116" spans="1:26" ht="12" customHeight="1">
      <c r="A116" s="1020"/>
      <c r="B116" s="1831" t="s">
        <v>431</v>
      </c>
      <c r="C116" s="1832"/>
      <c r="D116" s="1832"/>
      <c r="E116" s="1832"/>
      <c r="F116" s="1832"/>
      <c r="G116" s="1832"/>
      <c r="H116" s="1832"/>
      <c r="I116" s="1832"/>
      <c r="J116" s="1832"/>
      <c r="K116" s="1832"/>
      <c r="L116" s="1832"/>
      <c r="M116" s="1832"/>
      <c r="N116" s="1832"/>
      <c r="O116" s="1832"/>
      <c r="P116" s="1832"/>
      <c r="Q116" s="1832"/>
      <c r="R116" s="1832"/>
      <c r="S116" s="1832"/>
      <c r="T116" s="1833"/>
      <c r="U116" s="1835"/>
      <c r="V116" s="1835"/>
      <c r="W116" s="1835"/>
      <c r="X116" s="1286"/>
      <c r="Y116" s="990"/>
      <c r="Z116" s="990"/>
    </row>
    <row r="117" spans="1:26" ht="12" customHeight="1">
      <c r="A117" s="1020"/>
      <c r="B117" s="1831" t="s">
        <v>432</v>
      </c>
      <c r="C117" s="1832"/>
      <c r="D117" s="1832"/>
      <c r="E117" s="1832"/>
      <c r="F117" s="1832"/>
      <c r="G117" s="1832"/>
      <c r="H117" s="1832"/>
      <c r="I117" s="1832"/>
      <c r="J117" s="1832"/>
      <c r="K117" s="1832"/>
      <c r="L117" s="1832"/>
      <c r="M117" s="1832"/>
      <c r="N117" s="1832"/>
      <c r="O117" s="1832"/>
      <c r="P117" s="1832"/>
      <c r="Q117" s="1832"/>
      <c r="R117" s="1832"/>
      <c r="S117" s="1832"/>
      <c r="T117" s="1833"/>
      <c r="U117" s="1835"/>
      <c r="V117" s="1835"/>
      <c r="W117" s="1835"/>
      <c r="X117" s="1286"/>
      <c r="Y117" s="990"/>
      <c r="Z117" s="990"/>
    </row>
    <row r="118" spans="1:26" ht="12" customHeight="1">
      <c r="A118" s="1020"/>
      <c r="B118" s="1831" t="s">
        <v>433</v>
      </c>
      <c r="C118" s="1832"/>
      <c r="D118" s="1832"/>
      <c r="E118" s="1832"/>
      <c r="F118" s="1832"/>
      <c r="G118" s="1832"/>
      <c r="H118" s="1832"/>
      <c r="I118" s="1832"/>
      <c r="J118" s="1832"/>
      <c r="K118" s="1832"/>
      <c r="L118" s="1832"/>
      <c r="M118" s="1832"/>
      <c r="N118" s="1832"/>
      <c r="O118" s="1832"/>
      <c r="P118" s="1832"/>
      <c r="Q118" s="1832"/>
      <c r="R118" s="1832"/>
      <c r="S118" s="1832"/>
      <c r="T118" s="1833"/>
      <c r="U118" s="1835"/>
      <c r="V118" s="1835"/>
      <c r="W118" s="1835"/>
      <c r="X118" s="1286"/>
      <c r="Y118" s="990"/>
      <c r="Z118" s="990"/>
    </row>
    <row r="119" spans="1:26" ht="12" customHeight="1">
      <c r="A119" s="1020"/>
      <c r="B119" s="1831" t="s">
        <v>434</v>
      </c>
      <c r="C119" s="1832"/>
      <c r="D119" s="1832"/>
      <c r="E119" s="1832"/>
      <c r="F119" s="1832"/>
      <c r="G119" s="1832"/>
      <c r="H119" s="1832"/>
      <c r="I119" s="1832"/>
      <c r="J119" s="1832"/>
      <c r="K119" s="1832"/>
      <c r="L119" s="1832"/>
      <c r="M119" s="1832"/>
      <c r="N119" s="1832"/>
      <c r="O119" s="1832"/>
      <c r="P119" s="1832"/>
      <c r="Q119" s="1832"/>
      <c r="R119" s="1832"/>
      <c r="S119" s="1832"/>
      <c r="T119" s="1833"/>
      <c r="U119" s="1835"/>
      <c r="V119" s="1835"/>
      <c r="W119" s="1835"/>
      <c r="X119" s="1286"/>
      <c r="Y119" s="990"/>
      <c r="Z119" s="990"/>
    </row>
    <row r="120" spans="1:26" ht="12" customHeight="1" hidden="1">
      <c r="A120" s="1020"/>
      <c r="B120" s="1831" t="s">
        <v>436</v>
      </c>
      <c r="C120" s="1832"/>
      <c r="D120" s="1832"/>
      <c r="E120" s="1832"/>
      <c r="F120" s="1832"/>
      <c r="G120" s="1832"/>
      <c r="H120" s="1832"/>
      <c r="I120" s="1832"/>
      <c r="J120" s="1832"/>
      <c r="K120" s="1832"/>
      <c r="L120" s="1832"/>
      <c r="M120" s="1832"/>
      <c r="N120" s="1832"/>
      <c r="O120" s="1832"/>
      <c r="P120" s="1832"/>
      <c r="Q120" s="1832"/>
      <c r="R120" s="1832"/>
      <c r="S120" s="1832"/>
      <c r="T120" s="1833"/>
      <c r="U120" s="1835"/>
      <c r="V120" s="1835"/>
      <c r="W120" s="1835"/>
      <c r="X120" s="1287"/>
      <c r="Y120" s="991"/>
      <c r="Z120" s="991"/>
    </row>
    <row r="121" spans="1:26" ht="12" customHeight="1" hidden="1">
      <c r="A121" s="1020"/>
      <c r="B121" s="1831" t="s">
        <v>437</v>
      </c>
      <c r="C121" s="1832"/>
      <c r="D121" s="1832"/>
      <c r="E121" s="1832"/>
      <c r="F121" s="1832"/>
      <c r="G121" s="1832"/>
      <c r="H121" s="1832"/>
      <c r="I121" s="1832"/>
      <c r="J121" s="1832"/>
      <c r="K121" s="1832"/>
      <c r="L121" s="1832"/>
      <c r="M121" s="1832"/>
      <c r="N121" s="1832"/>
      <c r="O121" s="1832"/>
      <c r="P121" s="1832"/>
      <c r="Q121" s="1832"/>
      <c r="R121" s="1832"/>
      <c r="S121" s="1832"/>
      <c r="T121" s="1833"/>
      <c r="U121" s="1835"/>
      <c r="V121" s="1835"/>
      <c r="W121" s="1835"/>
      <c r="X121" s="1287"/>
      <c r="Y121" s="991"/>
      <c r="Z121" s="991"/>
    </row>
    <row r="122" spans="1:26" ht="12" customHeight="1" hidden="1">
      <c r="A122" s="1020"/>
      <c r="B122" s="1831" t="s">
        <v>748</v>
      </c>
      <c r="C122" s="1832"/>
      <c r="D122" s="1832"/>
      <c r="E122" s="1832"/>
      <c r="F122" s="1832"/>
      <c r="G122" s="1832"/>
      <c r="H122" s="1832"/>
      <c r="I122" s="1832"/>
      <c r="J122" s="1832"/>
      <c r="K122" s="1832"/>
      <c r="L122" s="1832"/>
      <c r="M122" s="1832"/>
      <c r="N122" s="1832"/>
      <c r="O122" s="1832"/>
      <c r="P122" s="1832"/>
      <c r="Q122" s="1832"/>
      <c r="R122" s="1832"/>
      <c r="S122" s="1832"/>
      <c r="T122" s="1833"/>
      <c r="U122" s="1862"/>
      <c r="V122" s="1862"/>
      <c r="W122" s="1862"/>
      <c r="X122" s="1287"/>
      <c r="Y122" s="991"/>
      <c r="Z122" s="991"/>
    </row>
    <row r="123" spans="1:26" ht="25.5" customHeight="1">
      <c r="A123" s="1333">
        <v>6</v>
      </c>
      <c r="B123" s="1830" t="s">
        <v>480</v>
      </c>
      <c r="C123" s="1830"/>
      <c r="D123" s="1830"/>
      <c r="E123" s="1830"/>
      <c r="F123" s="1830"/>
      <c r="G123" s="1830"/>
      <c r="H123" s="1830"/>
      <c r="I123" s="1830"/>
      <c r="J123" s="1830"/>
      <c r="K123" s="1830"/>
      <c r="L123" s="1830"/>
      <c r="M123" s="1830"/>
      <c r="N123" s="1830"/>
      <c r="O123" s="1830"/>
      <c r="P123" s="1830"/>
      <c r="Q123" s="1830"/>
      <c r="R123" s="1830"/>
      <c r="S123" s="1830"/>
      <c r="T123" s="1830"/>
      <c r="U123" s="1834"/>
      <c r="V123" s="1834"/>
      <c r="W123" s="1834"/>
      <c r="X123" s="1288">
        <f>SUM(X108,X93,X91,X80,X69)</f>
        <v>132000</v>
      </c>
      <c r="Y123" s="1288">
        <f>SUM(Y108,Y93,Y91,Y80,Y69)</f>
        <v>6500</v>
      </c>
      <c r="Z123" s="1288">
        <f>SUM(Z108,Z93,Z91,Z80,Z69)</f>
        <v>138500</v>
      </c>
    </row>
    <row r="124" spans="1:26" ht="12" customHeight="1">
      <c r="A124" s="1004"/>
      <c r="B124" s="1000"/>
      <c r="C124" s="1000"/>
      <c r="D124" s="1000"/>
      <c r="E124" s="1000"/>
      <c r="F124" s="1000"/>
      <c r="G124" s="1000"/>
      <c r="H124" s="1000"/>
      <c r="I124" s="1000"/>
      <c r="J124" s="1000"/>
      <c r="K124" s="1000"/>
      <c r="L124" s="1000"/>
      <c r="M124" s="1000"/>
      <c r="N124" s="1000"/>
      <c r="O124" s="1000"/>
      <c r="P124" s="1000"/>
      <c r="Q124" s="1000"/>
      <c r="R124" s="1000"/>
      <c r="S124" s="1000"/>
      <c r="T124" s="1000"/>
      <c r="U124" s="1001"/>
      <c r="V124" s="1001"/>
      <c r="W124" s="1001"/>
      <c r="X124" s="999"/>
      <c r="Y124" s="999"/>
      <c r="Z124" s="999"/>
    </row>
    <row r="125" spans="1:26" ht="12" customHeight="1">
      <c r="A125" s="1004"/>
      <c r="B125" s="1000"/>
      <c r="C125" s="1000"/>
      <c r="D125" s="1000"/>
      <c r="E125" s="1000"/>
      <c r="F125" s="1000"/>
      <c r="G125" s="1000"/>
      <c r="H125" s="1000"/>
      <c r="I125" s="1000"/>
      <c r="J125" s="1000"/>
      <c r="K125" s="1000"/>
      <c r="L125" s="1000"/>
      <c r="M125" s="1000"/>
      <c r="N125" s="1000"/>
      <c r="O125" s="1000"/>
      <c r="P125" s="1000"/>
      <c r="Q125" s="1000"/>
      <c r="R125" s="1000"/>
      <c r="S125" s="1000"/>
      <c r="T125" s="1000"/>
      <c r="U125" s="1001"/>
      <c r="V125" s="1001"/>
      <c r="W125" s="1001"/>
      <c r="X125" s="999"/>
      <c r="Y125" s="999"/>
      <c r="Z125" s="999"/>
    </row>
    <row r="126" spans="1:26" ht="12" customHeight="1">
      <c r="A126" s="1004"/>
      <c r="B126" s="1000"/>
      <c r="C126" s="1000"/>
      <c r="D126" s="1000"/>
      <c r="E126" s="1000"/>
      <c r="F126" s="1000"/>
      <c r="G126" s="1000"/>
      <c r="H126" s="1000"/>
      <c r="I126" s="1000"/>
      <c r="J126" s="1000"/>
      <c r="K126" s="1000"/>
      <c r="L126" s="1000"/>
      <c r="M126" s="1000"/>
      <c r="N126" s="1000"/>
      <c r="O126" s="1000"/>
      <c r="P126" s="1000"/>
      <c r="Q126" s="1000"/>
      <c r="R126" s="1000"/>
      <c r="S126" s="1000"/>
      <c r="T126" s="1000"/>
      <c r="U126" s="1001"/>
      <c r="V126" s="1001"/>
      <c r="W126" s="1001"/>
      <c r="X126" s="999"/>
      <c r="Y126" s="999"/>
      <c r="Z126" s="999"/>
    </row>
    <row r="127" spans="1:26" ht="12" customHeight="1">
      <c r="A127" s="1004"/>
      <c r="B127" s="1000"/>
      <c r="C127" s="1000"/>
      <c r="D127" s="1000"/>
      <c r="E127" s="1000"/>
      <c r="F127" s="1000"/>
      <c r="G127" s="1000"/>
      <c r="H127" s="1000"/>
      <c r="I127" s="1000"/>
      <c r="J127" s="1000"/>
      <c r="K127" s="1000"/>
      <c r="L127" s="1000"/>
      <c r="M127" s="1000"/>
      <c r="N127" s="1000"/>
      <c r="O127" s="1000"/>
      <c r="P127" s="1000"/>
      <c r="Q127" s="1000"/>
      <c r="R127" s="1000"/>
      <c r="S127" s="1000"/>
      <c r="T127" s="1000"/>
      <c r="U127" s="1001"/>
      <c r="V127" s="1001"/>
      <c r="W127" s="1001"/>
      <c r="X127" s="999"/>
      <c r="Y127" s="999"/>
      <c r="Z127" s="999"/>
    </row>
    <row r="128" spans="1:26" ht="12" customHeight="1">
      <c r="A128" s="1004"/>
      <c r="B128" s="1000"/>
      <c r="C128" s="1000"/>
      <c r="D128" s="1000"/>
      <c r="E128" s="1000"/>
      <c r="F128" s="1000"/>
      <c r="G128" s="1000"/>
      <c r="H128" s="1000"/>
      <c r="I128" s="1000"/>
      <c r="J128" s="1000"/>
      <c r="K128" s="1000"/>
      <c r="L128" s="1000"/>
      <c r="M128" s="1000"/>
      <c r="N128" s="1000"/>
      <c r="O128" s="1000"/>
      <c r="P128" s="1000"/>
      <c r="Q128" s="1000"/>
      <c r="R128" s="1000"/>
      <c r="S128" s="1000"/>
      <c r="T128" s="1000"/>
      <c r="U128" s="1001"/>
      <c r="V128" s="1001"/>
      <c r="W128" s="1001"/>
      <c r="X128" s="999"/>
      <c r="Y128" s="999"/>
      <c r="Z128" s="999"/>
    </row>
    <row r="129" spans="1:26" ht="12" customHeight="1">
      <c r="A129" s="1004"/>
      <c r="B129" s="1000"/>
      <c r="C129" s="1000"/>
      <c r="D129" s="1000"/>
      <c r="E129" s="1000"/>
      <c r="F129" s="1000"/>
      <c r="G129" s="1000"/>
      <c r="H129" s="1000"/>
      <c r="I129" s="1000"/>
      <c r="J129" s="1000"/>
      <c r="K129" s="1000"/>
      <c r="L129" s="1000"/>
      <c r="M129" s="1000"/>
      <c r="N129" s="1000"/>
      <c r="O129" s="1000"/>
      <c r="P129" s="1000"/>
      <c r="Q129" s="1000"/>
      <c r="R129" s="1000"/>
      <c r="S129" s="1000"/>
      <c r="T129" s="1000"/>
      <c r="U129" s="1001"/>
      <c r="V129" s="1001"/>
      <c r="W129" s="1001"/>
      <c r="X129" s="999"/>
      <c r="Y129" s="999"/>
      <c r="Z129" s="999"/>
    </row>
    <row r="130" spans="1:26" ht="12" customHeight="1">
      <c r="A130" s="1004"/>
      <c r="B130" s="1000"/>
      <c r="C130" s="1000"/>
      <c r="D130" s="1000"/>
      <c r="E130" s="1000"/>
      <c r="F130" s="1000"/>
      <c r="G130" s="1000"/>
      <c r="H130" s="1000"/>
      <c r="I130" s="1000"/>
      <c r="J130" s="1000"/>
      <c r="K130" s="1000"/>
      <c r="L130" s="1000"/>
      <c r="M130" s="1000"/>
      <c r="N130" s="1000"/>
      <c r="O130" s="1000"/>
      <c r="P130" s="1000"/>
      <c r="Q130" s="1000"/>
      <c r="R130" s="1000"/>
      <c r="S130" s="1000"/>
      <c r="T130" s="1000"/>
      <c r="U130" s="1001"/>
      <c r="V130" s="1001"/>
      <c r="W130" s="1001"/>
      <c r="X130" s="999"/>
      <c r="Y130" s="999"/>
      <c r="Z130" s="999"/>
    </row>
    <row r="131" spans="1:26" ht="12" customHeight="1">
      <c r="A131" s="1004"/>
      <c r="B131" s="1000"/>
      <c r="C131" s="1000"/>
      <c r="D131" s="1000"/>
      <c r="E131" s="1000"/>
      <c r="F131" s="1000"/>
      <c r="G131" s="1000"/>
      <c r="H131" s="1000"/>
      <c r="I131" s="1000"/>
      <c r="J131" s="1000"/>
      <c r="K131" s="1000"/>
      <c r="L131" s="1000"/>
      <c r="M131" s="1000"/>
      <c r="N131" s="1000"/>
      <c r="O131" s="1000"/>
      <c r="P131" s="1000"/>
      <c r="Q131" s="1000"/>
      <c r="R131" s="1000"/>
      <c r="S131" s="1000"/>
      <c r="T131" s="1000"/>
      <c r="U131" s="1001"/>
      <c r="V131" s="1001"/>
      <c r="W131" s="1001"/>
      <c r="X131" s="999"/>
      <c r="Y131" s="999"/>
      <c r="Z131" s="999"/>
    </row>
    <row r="132" spans="1:26" ht="12" customHeight="1">
      <c r="A132" s="1004"/>
      <c r="B132" s="1000"/>
      <c r="C132" s="1000"/>
      <c r="D132" s="1000"/>
      <c r="E132" s="1000"/>
      <c r="F132" s="1000"/>
      <c r="G132" s="1000"/>
      <c r="H132" s="1000"/>
      <c r="I132" s="1000"/>
      <c r="J132" s="1000"/>
      <c r="K132" s="1000"/>
      <c r="L132" s="1000"/>
      <c r="M132" s="1000"/>
      <c r="N132" s="1000"/>
      <c r="O132" s="1000"/>
      <c r="P132" s="1000"/>
      <c r="Q132" s="1000"/>
      <c r="R132" s="1000"/>
      <c r="S132" s="1000"/>
      <c r="T132" s="1000"/>
      <c r="U132" s="1001"/>
      <c r="V132" s="1001"/>
      <c r="W132" s="1001"/>
      <c r="X132" s="999"/>
      <c r="Y132" s="999"/>
      <c r="Z132" s="999"/>
    </row>
    <row r="133" spans="1:26" ht="12" customHeight="1">
      <c r="A133" s="1004"/>
      <c r="B133" s="1000"/>
      <c r="C133" s="1000"/>
      <c r="D133" s="1000"/>
      <c r="E133" s="1000"/>
      <c r="F133" s="1000"/>
      <c r="G133" s="1000"/>
      <c r="H133" s="1000"/>
      <c r="I133" s="1000"/>
      <c r="J133" s="1000"/>
      <c r="K133" s="1000"/>
      <c r="L133" s="1000"/>
      <c r="M133" s="1000"/>
      <c r="N133" s="1000"/>
      <c r="O133" s="1000"/>
      <c r="P133" s="1000"/>
      <c r="Q133" s="1000"/>
      <c r="R133" s="1000"/>
      <c r="S133" s="1000"/>
      <c r="T133" s="1000"/>
      <c r="U133" s="1001"/>
      <c r="V133" s="1001"/>
      <c r="W133" s="1001"/>
      <c r="X133" s="999"/>
      <c r="Y133" s="999"/>
      <c r="Z133" s="999"/>
    </row>
    <row r="134" spans="1:26" ht="12" customHeight="1">
      <c r="A134" s="1004"/>
      <c r="B134" s="1000"/>
      <c r="C134" s="1000"/>
      <c r="D134" s="1000"/>
      <c r="E134" s="1000"/>
      <c r="F134" s="1000"/>
      <c r="G134" s="1000"/>
      <c r="H134" s="1000"/>
      <c r="I134" s="1000"/>
      <c r="J134" s="1000"/>
      <c r="K134" s="1000"/>
      <c r="L134" s="1000"/>
      <c r="M134" s="1000"/>
      <c r="N134" s="1000"/>
      <c r="O134" s="1000"/>
      <c r="P134" s="1000"/>
      <c r="Q134" s="1000"/>
      <c r="R134" s="1000"/>
      <c r="S134" s="1000"/>
      <c r="T134" s="1000"/>
      <c r="U134" s="1001"/>
      <c r="V134" s="1001"/>
      <c r="W134" s="1001"/>
      <c r="X134" s="999"/>
      <c r="Y134" s="999"/>
      <c r="Z134" s="999"/>
    </row>
    <row r="135" spans="1:26" ht="12" customHeight="1">
      <c r="A135" s="1004"/>
      <c r="B135" s="1000"/>
      <c r="C135" s="1000"/>
      <c r="D135" s="1000"/>
      <c r="E135" s="1000"/>
      <c r="F135" s="1000"/>
      <c r="G135" s="1000"/>
      <c r="H135" s="1000"/>
      <c r="I135" s="1000"/>
      <c r="J135" s="1000"/>
      <c r="K135" s="1000"/>
      <c r="L135" s="1000"/>
      <c r="M135" s="1000"/>
      <c r="N135" s="1000"/>
      <c r="O135" s="1000"/>
      <c r="P135" s="1000"/>
      <c r="Q135" s="1000"/>
      <c r="R135" s="1000"/>
      <c r="S135" s="1000"/>
      <c r="T135" s="1000"/>
      <c r="U135" s="1001"/>
      <c r="V135" s="1001"/>
      <c r="W135" s="1001"/>
      <c r="X135" s="999"/>
      <c r="Y135" s="999"/>
      <c r="Z135" s="999"/>
    </row>
    <row r="136" spans="1:26" ht="12" customHeight="1">
      <c r="A136" s="1004"/>
      <c r="B136" s="1000"/>
      <c r="C136" s="1000"/>
      <c r="D136" s="1000"/>
      <c r="E136" s="1000"/>
      <c r="F136" s="1000"/>
      <c r="G136" s="1000"/>
      <c r="H136" s="1000"/>
      <c r="I136" s="1000"/>
      <c r="J136" s="1000"/>
      <c r="K136" s="1000"/>
      <c r="L136" s="1000"/>
      <c r="M136" s="1000"/>
      <c r="N136" s="1000"/>
      <c r="O136" s="1000"/>
      <c r="P136" s="1000"/>
      <c r="Q136" s="1000"/>
      <c r="R136" s="1000"/>
      <c r="S136" s="1000"/>
      <c r="T136" s="1000"/>
      <c r="U136" s="1001"/>
      <c r="V136" s="1001"/>
      <c r="W136" s="1001"/>
      <c r="X136" s="999"/>
      <c r="Y136" s="999"/>
      <c r="Z136" s="1007" t="s">
        <v>343</v>
      </c>
    </row>
    <row r="137" spans="1:26" ht="12" customHeight="1" hidden="1">
      <c r="A137" s="1004"/>
      <c r="B137" s="1000"/>
      <c r="C137" s="1000"/>
      <c r="D137" s="1000"/>
      <c r="E137" s="1000"/>
      <c r="F137" s="1000"/>
      <c r="G137" s="1000"/>
      <c r="H137" s="1000"/>
      <c r="I137" s="1000"/>
      <c r="J137" s="1000"/>
      <c r="K137" s="1000"/>
      <c r="L137" s="1000"/>
      <c r="M137" s="1000"/>
      <c r="N137" s="1000"/>
      <c r="O137" s="1000"/>
      <c r="P137" s="1000"/>
      <c r="Q137" s="1000"/>
      <c r="R137" s="1000"/>
      <c r="S137" s="1000"/>
      <c r="T137" s="1000"/>
      <c r="U137" s="1001"/>
      <c r="V137" s="1001"/>
      <c r="W137" s="1001"/>
      <c r="X137" s="999"/>
      <c r="Y137" s="999"/>
      <c r="Z137" s="999"/>
    </row>
    <row r="138" spans="1:26" ht="12" customHeight="1" hidden="1">
      <c r="A138" s="1004"/>
      <c r="B138" s="1000"/>
      <c r="C138" s="1000"/>
      <c r="D138" s="1000"/>
      <c r="E138" s="1000"/>
      <c r="F138" s="1000"/>
      <c r="G138" s="1000"/>
      <c r="H138" s="1000"/>
      <c r="I138" s="1000"/>
      <c r="J138" s="1000"/>
      <c r="K138" s="1000"/>
      <c r="L138" s="1000"/>
      <c r="M138" s="1000"/>
      <c r="N138" s="1000"/>
      <c r="O138" s="1000"/>
      <c r="P138" s="1000"/>
      <c r="Q138" s="1000"/>
      <c r="R138" s="1000"/>
      <c r="S138" s="1000"/>
      <c r="T138" s="1000"/>
      <c r="U138" s="1001"/>
      <c r="V138" s="1001"/>
      <c r="W138" s="1001"/>
      <c r="X138" s="999"/>
      <c r="Y138" s="999"/>
      <c r="Z138" s="999"/>
    </row>
    <row r="139" spans="1:26" ht="12" customHeight="1" hidden="1">
      <c r="A139" s="1004"/>
      <c r="B139" s="1000"/>
      <c r="C139" s="1000"/>
      <c r="D139" s="1000"/>
      <c r="E139" s="1000"/>
      <c r="F139" s="1000"/>
      <c r="G139" s="1000"/>
      <c r="H139" s="1000"/>
      <c r="I139" s="1000"/>
      <c r="J139" s="1000"/>
      <c r="K139" s="1000"/>
      <c r="L139" s="1000"/>
      <c r="M139" s="1000"/>
      <c r="N139" s="1000"/>
      <c r="O139" s="1000"/>
      <c r="P139" s="1000"/>
      <c r="Q139" s="1000"/>
      <c r="R139" s="1000"/>
      <c r="S139" s="1000"/>
      <c r="T139" s="1000"/>
      <c r="U139" s="1001"/>
      <c r="V139" s="1001"/>
      <c r="W139" s="1001"/>
      <c r="X139" s="999"/>
      <c r="Y139" s="999"/>
      <c r="Z139" s="999"/>
    </row>
    <row r="140" spans="1:26" ht="12" customHeight="1" hidden="1">
      <c r="A140" s="1004"/>
      <c r="B140" s="1000"/>
      <c r="C140" s="1000"/>
      <c r="D140" s="1000"/>
      <c r="E140" s="1000"/>
      <c r="F140" s="1000"/>
      <c r="G140" s="1000"/>
      <c r="H140" s="1000"/>
      <c r="I140" s="1000"/>
      <c r="J140" s="1000"/>
      <c r="K140" s="1000"/>
      <c r="L140" s="1000"/>
      <c r="M140" s="1000"/>
      <c r="N140" s="1000"/>
      <c r="O140" s="1000"/>
      <c r="P140" s="1000"/>
      <c r="Q140" s="1000"/>
      <c r="R140" s="1000"/>
      <c r="S140" s="1000"/>
      <c r="T140" s="1000"/>
      <c r="U140" s="1001"/>
      <c r="V140" s="1001"/>
      <c r="W140" s="1001"/>
      <c r="X140" s="999"/>
      <c r="Y140" s="999"/>
      <c r="Z140" s="999"/>
    </row>
    <row r="141" spans="1:26" ht="12" customHeight="1" hidden="1">
      <c r="A141" s="1004"/>
      <c r="B141" s="1000"/>
      <c r="C141" s="1000"/>
      <c r="D141" s="1000"/>
      <c r="E141" s="1000"/>
      <c r="F141" s="1000"/>
      <c r="G141" s="1000"/>
      <c r="H141" s="1000"/>
      <c r="I141" s="1000"/>
      <c r="J141" s="1000"/>
      <c r="K141" s="1000"/>
      <c r="L141" s="1000"/>
      <c r="M141" s="1000"/>
      <c r="N141" s="1000"/>
      <c r="O141" s="1000"/>
      <c r="P141" s="1000"/>
      <c r="Q141" s="1000"/>
      <c r="R141" s="1000"/>
      <c r="S141" s="1000"/>
      <c r="T141" s="1000"/>
      <c r="U141" s="1001"/>
      <c r="V141" s="1001"/>
      <c r="W141" s="1001"/>
      <c r="X141" s="999"/>
      <c r="Y141" s="999"/>
      <c r="Z141" s="999"/>
    </row>
    <row r="142" spans="1:26" ht="12" customHeight="1" hidden="1">
      <c r="A142" s="1004"/>
      <c r="B142" s="1000"/>
      <c r="C142" s="1000"/>
      <c r="D142" s="1000"/>
      <c r="E142" s="1000"/>
      <c r="F142" s="1000"/>
      <c r="G142" s="1000"/>
      <c r="H142" s="1000"/>
      <c r="I142" s="1000"/>
      <c r="J142" s="1000"/>
      <c r="K142" s="1000"/>
      <c r="L142" s="1000"/>
      <c r="M142" s="1000"/>
      <c r="N142" s="1000"/>
      <c r="O142" s="1000"/>
      <c r="P142" s="1000"/>
      <c r="Q142" s="1000"/>
      <c r="R142" s="1000"/>
      <c r="S142" s="1000"/>
      <c r="T142" s="1000"/>
      <c r="U142" s="1001"/>
      <c r="V142" s="1001"/>
      <c r="W142" s="1001"/>
      <c r="X142" s="999"/>
      <c r="Y142" s="999"/>
      <c r="Z142" s="999"/>
    </row>
    <row r="143" spans="1:26" ht="12" customHeight="1" hidden="1">
      <c r="A143" s="1004"/>
      <c r="B143" s="1000"/>
      <c r="C143" s="1000"/>
      <c r="D143" s="1000"/>
      <c r="E143" s="1000"/>
      <c r="F143" s="1000"/>
      <c r="G143" s="1000"/>
      <c r="H143" s="1000"/>
      <c r="I143" s="1000"/>
      <c r="J143" s="1000"/>
      <c r="K143" s="1000"/>
      <c r="L143" s="1000"/>
      <c r="M143" s="1000"/>
      <c r="N143" s="1000"/>
      <c r="O143" s="1000"/>
      <c r="P143" s="1000"/>
      <c r="Q143" s="1000"/>
      <c r="R143" s="1000"/>
      <c r="S143" s="1000"/>
      <c r="T143" s="1000"/>
      <c r="U143" s="1001"/>
      <c r="V143" s="1001"/>
      <c r="W143" s="1001"/>
      <c r="X143" s="999"/>
      <c r="Y143" s="999"/>
      <c r="Z143" s="999"/>
    </row>
    <row r="144" spans="1:26" ht="12" customHeight="1">
      <c r="A144" s="1004"/>
      <c r="B144" s="1000"/>
      <c r="C144" s="1000"/>
      <c r="D144" s="1000"/>
      <c r="E144" s="1000"/>
      <c r="F144" s="1000"/>
      <c r="G144" s="1000"/>
      <c r="H144" s="1000"/>
      <c r="I144" s="1000"/>
      <c r="J144" s="1000"/>
      <c r="K144" s="1000"/>
      <c r="L144" s="1000"/>
      <c r="M144" s="1000"/>
      <c r="N144" s="1000"/>
      <c r="O144" s="1000"/>
      <c r="P144" s="1000"/>
      <c r="Q144" s="1000"/>
      <c r="R144" s="1000"/>
      <c r="S144" s="1000"/>
      <c r="T144" s="1000"/>
      <c r="U144" s="1001"/>
      <c r="V144" s="1001"/>
      <c r="W144" s="1001"/>
      <c r="X144" s="999"/>
      <c r="Y144" s="999"/>
      <c r="Z144" s="999"/>
    </row>
    <row r="145" spans="1:26" ht="36">
      <c r="A145" s="1828" t="s">
        <v>688</v>
      </c>
      <c r="B145" s="1828"/>
      <c r="C145" s="1829" t="s">
        <v>440</v>
      </c>
      <c r="D145" s="1829"/>
      <c r="E145" s="1829"/>
      <c r="F145" s="1829"/>
      <c r="G145" s="1829"/>
      <c r="H145" s="1829"/>
      <c r="I145" s="1829"/>
      <c r="J145" s="1829"/>
      <c r="K145" s="1829"/>
      <c r="L145" s="1829"/>
      <c r="M145" s="1829"/>
      <c r="N145" s="1829"/>
      <c r="O145" s="1829"/>
      <c r="P145" s="1829"/>
      <c r="Q145" s="1829"/>
      <c r="R145" s="1829"/>
      <c r="S145" s="1829"/>
      <c r="T145" s="1829"/>
      <c r="U145" s="1829"/>
      <c r="V145" s="1828"/>
      <c r="W145" s="1836"/>
      <c r="X145" s="1017" t="s">
        <v>1316</v>
      </c>
      <c r="Y145" s="1723" t="s">
        <v>1340</v>
      </c>
      <c r="Z145" s="1018" t="s">
        <v>1313</v>
      </c>
    </row>
    <row r="146" spans="1:26" ht="27.75" customHeight="1">
      <c r="A146" s="1005">
        <v>7</v>
      </c>
      <c r="B146" s="996"/>
      <c r="C146" s="1837" t="s">
        <v>451</v>
      </c>
      <c r="D146" s="1838"/>
      <c r="E146" s="1838"/>
      <c r="F146" s="1838"/>
      <c r="G146" s="1838"/>
      <c r="H146" s="1838"/>
      <c r="I146" s="1838"/>
      <c r="J146" s="1838"/>
      <c r="K146" s="1838"/>
      <c r="L146" s="1838"/>
      <c r="M146" s="1838"/>
      <c r="N146" s="1838"/>
      <c r="O146" s="1838"/>
      <c r="P146" s="1838"/>
      <c r="Q146" s="1838"/>
      <c r="R146" s="1838"/>
      <c r="S146" s="1838"/>
      <c r="T146" s="1838"/>
      <c r="U146" s="1839"/>
      <c r="V146" s="996"/>
      <c r="W146" s="996"/>
      <c r="X146" s="1289">
        <f>SUM(X147:X154)</f>
        <v>0</v>
      </c>
      <c r="Y146" s="996"/>
      <c r="Z146" s="998"/>
    </row>
    <row r="147" spans="1:26" ht="12.75">
      <c r="A147" s="1003"/>
      <c r="B147" s="994"/>
      <c r="C147" s="1840" t="s">
        <v>416</v>
      </c>
      <c r="D147" s="1841"/>
      <c r="E147" s="1841"/>
      <c r="F147" s="1841"/>
      <c r="G147" s="1841"/>
      <c r="H147" s="1841"/>
      <c r="I147" s="1841"/>
      <c r="J147" s="1841"/>
      <c r="K147" s="1841"/>
      <c r="L147" s="1841"/>
      <c r="M147" s="1841"/>
      <c r="N147" s="1841"/>
      <c r="O147" s="1841"/>
      <c r="P147" s="1841"/>
      <c r="Q147" s="1841"/>
      <c r="R147" s="1841"/>
      <c r="S147" s="1841"/>
      <c r="T147" s="1841"/>
      <c r="U147" s="1842"/>
      <c r="V147" s="994"/>
      <c r="W147" s="994"/>
      <c r="X147" s="1286"/>
      <c r="Y147" s="990"/>
      <c r="Z147" s="988"/>
    </row>
    <row r="148" spans="1:26" ht="12.75">
      <c r="A148" s="1003"/>
      <c r="B148" s="994"/>
      <c r="C148" s="1831" t="s">
        <v>417</v>
      </c>
      <c r="D148" s="1832"/>
      <c r="E148" s="1832"/>
      <c r="F148" s="1832"/>
      <c r="G148" s="1832"/>
      <c r="H148" s="1832"/>
      <c r="I148" s="1832"/>
      <c r="J148" s="1832"/>
      <c r="K148" s="1832"/>
      <c r="L148" s="1832"/>
      <c r="M148" s="1832"/>
      <c r="N148" s="1832"/>
      <c r="O148" s="1832"/>
      <c r="P148" s="1832"/>
      <c r="Q148" s="1832"/>
      <c r="R148" s="1832"/>
      <c r="S148" s="1832"/>
      <c r="T148" s="1832"/>
      <c r="U148" s="1833"/>
      <c r="V148" s="994"/>
      <c r="W148" s="994"/>
      <c r="X148" s="1286"/>
      <c r="Y148" s="990"/>
      <c r="Z148" s="988"/>
    </row>
    <row r="149" spans="1:26" ht="12.75">
      <c r="A149" s="1003"/>
      <c r="B149" s="994"/>
      <c r="C149" s="1831" t="s">
        <v>418</v>
      </c>
      <c r="D149" s="1832"/>
      <c r="E149" s="1832"/>
      <c r="F149" s="1832"/>
      <c r="G149" s="1832"/>
      <c r="H149" s="1832"/>
      <c r="I149" s="1832"/>
      <c r="J149" s="1832"/>
      <c r="K149" s="1832"/>
      <c r="L149" s="1832"/>
      <c r="M149" s="1832"/>
      <c r="N149" s="1832"/>
      <c r="O149" s="1832"/>
      <c r="P149" s="1832"/>
      <c r="Q149" s="1832"/>
      <c r="R149" s="1832"/>
      <c r="S149" s="1832"/>
      <c r="T149" s="1832"/>
      <c r="U149" s="1833"/>
      <c r="V149" s="994"/>
      <c r="W149" s="994"/>
      <c r="X149" s="1286"/>
      <c r="Y149" s="990"/>
      <c r="Z149" s="988"/>
    </row>
    <row r="150" spans="1:26" ht="12.75">
      <c r="A150" s="1003"/>
      <c r="B150" s="994"/>
      <c r="C150" s="1831" t="s">
        <v>419</v>
      </c>
      <c r="D150" s="1832"/>
      <c r="E150" s="1832"/>
      <c r="F150" s="1832"/>
      <c r="G150" s="1832"/>
      <c r="H150" s="1832"/>
      <c r="I150" s="1832"/>
      <c r="J150" s="1832"/>
      <c r="K150" s="1832"/>
      <c r="L150" s="1832"/>
      <c r="M150" s="1832"/>
      <c r="N150" s="1832"/>
      <c r="O150" s="1832"/>
      <c r="P150" s="1832"/>
      <c r="Q150" s="1832"/>
      <c r="R150" s="1832"/>
      <c r="S150" s="1832"/>
      <c r="T150" s="1832"/>
      <c r="U150" s="1833"/>
      <c r="V150" s="994"/>
      <c r="W150" s="994"/>
      <c r="X150" s="1286"/>
      <c r="Y150" s="990"/>
      <c r="Z150" s="988"/>
    </row>
    <row r="151" spans="1:26" ht="12.75">
      <c r="A151" s="1003"/>
      <c r="B151" s="994"/>
      <c r="C151" s="1831" t="s">
        <v>420</v>
      </c>
      <c r="D151" s="1832"/>
      <c r="E151" s="1832"/>
      <c r="F151" s="1832"/>
      <c r="G151" s="1832"/>
      <c r="H151" s="1832"/>
      <c r="I151" s="1832"/>
      <c r="J151" s="1832"/>
      <c r="K151" s="1832"/>
      <c r="L151" s="1832"/>
      <c r="M151" s="1832"/>
      <c r="N151" s="1832"/>
      <c r="O151" s="1832"/>
      <c r="P151" s="1832"/>
      <c r="Q151" s="1832"/>
      <c r="R151" s="1832"/>
      <c r="S151" s="1832"/>
      <c r="T151" s="1832"/>
      <c r="U151" s="1833"/>
      <c r="V151" s="994"/>
      <c r="W151" s="994"/>
      <c r="X151" s="1286"/>
      <c r="Y151" s="990"/>
      <c r="Z151" s="988"/>
    </row>
    <row r="152" spans="1:26" ht="12.75">
      <c r="A152" s="1003"/>
      <c r="B152" s="994"/>
      <c r="C152" s="1831" t="s">
        <v>421</v>
      </c>
      <c r="D152" s="1832"/>
      <c r="E152" s="1832"/>
      <c r="F152" s="1832"/>
      <c r="G152" s="1832"/>
      <c r="H152" s="1832"/>
      <c r="I152" s="1832"/>
      <c r="J152" s="1832"/>
      <c r="K152" s="1832"/>
      <c r="L152" s="1832"/>
      <c r="M152" s="1832"/>
      <c r="N152" s="1832"/>
      <c r="O152" s="1832"/>
      <c r="P152" s="1832"/>
      <c r="Q152" s="1832"/>
      <c r="R152" s="1832"/>
      <c r="S152" s="1832"/>
      <c r="T152" s="1832"/>
      <c r="U152" s="1833"/>
      <c r="V152" s="994"/>
      <c r="W152" s="994"/>
      <c r="X152" s="1286"/>
      <c r="Y152" s="990"/>
      <c r="Z152" s="988"/>
    </row>
    <row r="153" spans="1:26" ht="12.75">
      <c r="A153" s="1003"/>
      <c r="B153" s="994"/>
      <c r="C153" s="1831" t="s">
        <v>422</v>
      </c>
      <c r="D153" s="1832"/>
      <c r="E153" s="1832"/>
      <c r="F153" s="1832"/>
      <c r="G153" s="1832"/>
      <c r="H153" s="1832"/>
      <c r="I153" s="1832"/>
      <c r="J153" s="1832"/>
      <c r="K153" s="1832"/>
      <c r="L153" s="1832"/>
      <c r="M153" s="1832"/>
      <c r="N153" s="1832"/>
      <c r="O153" s="1832"/>
      <c r="P153" s="1832"/>
      <c r="Q153" s="1832"/>
      <c r="R153" s="1832"/>
      <c r="S153" s="1832"/>
      <c r="T153" s="1832"/>
      <c r="U153" s="1833"/>
      <c r="V153" s="994"/>
      <c r="W153" s="994"/>
      <c r="X153" s="1286"/>
      <c r="Y153" s="990"/>
      <c r="Z153" s="988"/>
    </row>
    <row r="154" spans="1:26" ht="12.75">
      <c r="A154" s="1003"/>
      <c r="B154" s="994"/>
      <c r="C154" s="1831" t="s">
        <v>423</v>
      </c>
      <c r="D154" s="1832"/>
      <c r="E154" s="1832"/>
      <c r="F154" s="1832"/>
      <c r="G154" s="1832"/>
      <c r="H154" s="1832"/>
      <c r="I154" s="1832"/>
      <c r="J154" s="1832"/>
      <c r="K154" s="1832"/>
      <c r="L154" s="1832"/>
      <c r="M154" s="1832"/>
      <c r="N154" s="1832"/>
      <c r="O154" s="1832"/>
      <c r="P154" s="1832"/>
      <c r="Q154" s="1832"/>
      <c r="R154" s="1832"/>
      <c r="S154" s="1832"/>
      <c r="T154" s="1832"/>
      <c r="U154" s="1833"/>
      <c r="V154" s="994"/>
      <c r="W154" s="994"/>
      <c r="X154" s="1286"/>
      <c r="Y154" s="990"/>
      <c r="Z154" s="988"/>
    </row>
    <row r="155" spans="1:26" ht="12.75" hidden="1">
      <c r="A155" s="1003"/>
      <c r="B155" s="994"/>
      <c r="C155" s="1831" t="s">
        <v>424</v>
      </c>
      <c r="D155" s="1832"/>
      <c r="E155" s="1832"/>
      <c r="F155" s="1832"/>
      <c r="G155" s="1832"/>
      <c r="H155" s="1832"/>
      <c r="I155" s="1832"/>
      <c r="J155" s="1832"/>
      <c r="K155" s="1832"/>
      <c r="L155" s="1832"/>
      <c r="M155" s="1832"/>
      <c r="N155" s="1832"/>
      <c r="O155" s="1832"/>
      <c r="P155" s="1832"/>
      <c r="Q155" s="1832"/>
      <c r="R155" s="1832"/>
      <c r="S155" s="1832"/>
      <c r="T155" s="1832"/>
      <c r="U155" s="1833"/>
      <c r="V155" s="994"/>
      <c r="W155" s="994"/>
      <c r="X155" s="1286"/>
      <c r="Y155" s="990"/>
      <c r="Z155" s="988"/>
    </row>
    <row r="156" spans="1:26" ht="12.75" hidden="1">
      <c r="A156" s="1003"/>
      <c r="B156" s="994"/>
      <c r="C156" s="1831" t="s">
        <v>425</v>
      </c>
      <c r="D156" s="1832"/>
      <c r="E156" s="1832"/>
      <c r="F156" s="1832"/>
      <c r="G156" s="1832"/>
      <c r="H156" s="1832"/>
      <c r="I156" s="1832"/>
      <c r="J156" s="1832"/>
      <c r="K156" s="1832"/>
      <c r="L156" s="1832"/>
      <c r="M156" s="1832"/>
      <c r="N156" s="1832"/>
      <c r="O156" s="1832"/>
      <c r="P156" s="1832"/>
      <c r="Q156" s="1832"/>
      <c r="R156" s="1832"/>
      <c r="S156" s="1832"/>
      <c r="T156" s="1832"/>
      <c r="U156" s="1833"/>
      <c r="V156" s="994"/>
      <c r="W156" s="994"/>
      <c r="X156" s="1286"/>
      <c r="Y156" s="990"/>
      <c r="Z156" s="988"/>
    </row>
    <row r="157" spans="1:26" ht="21" customHeight="1">
      <c r="A157" s="1002">
        <v>8</v>
      </c>
      <c r="B157" s="997"/>
      <c r="C157" s="1837" t="s">
        <v>444</v>
      </c>
      <c r="D157" s="1838"/>
      <c r="E157" s="1838"/>
      <c r="F157" s="1838"/>
      <c r="G157" s="1838"/>
      <c r="H157" s="1838"/>
      <c r="I157" s="1838"/>
      <c r="J157" s="1838"/>
      <c r="K157" s="1838"/>
      <c r="L157" s="1838"/>
      <c r="M157" s="1838"/>
      <c r="N157" s="1838"/>
      <c r="O157" s="1838"/>
      <c r="P157" s="1838"/>
      <c r="Q157" s="1838"/>
      <c r="R157" s="1838"/>
      <c r="S157" s="1838"/>
      <c r="T157" s="1838"/>
      <c r="U157" s="1839"/>
      <c r="V157" s="997"/>
      <c r="W157" s="997"/>
      <c r="X157" s="1289">
        <f>SUM(X158:X164)</f>
        <v>1704369</v>
      </c>
      <c r="Y157" s="996">
        <f>SUM(Y158:Y164)</f>
        <v>0</v>
      </c>
      <c r="Z157" s="1289">
        <f>X157+Y157</f>
        <v>1704369</v>
      </c>
    </row>
    <row r="158" spans="1:26" ht="12.75">
      <c r="A158" s="1003"/>
      <c r="B158" s="994"/>
      <c r="C158" s="1831" t="s">
        <v>416</v>
      </c>
      <c r="D158" s="1832"/>
      <c r="E158" s="1832"/>
      <c r="F158" s="1832"/>
      <c r="G158" s="1832"/>
      <c r="H158" s="1832"/>
      <c r="I158" s="1832"/>
      <c r="J158" s="1832"/>
      <c r="K158" s="1832"/>
      <c r="L158" s="1832"/>
      <c r="M158" s="1832"/>
      <c r="N158" s="1832"/>
      <c r="O158" s="1832"/>
      <c r="P158" s="1832"/>
      <c r="Q158" s="1832"/>
      <c r="R158" s="1832"/>
      <c r="S158" s="1832"/>
      <c r="T158" s="1832"/>
      <c r="U158" s="1833"/>
      <c r="V158" s="994"/>
      <c r="W158" s="994"/>
      <c r="X158" s="1286"/>
      <c r="Y158" s="990"/>
      <c r="Z158" s="990"/>
    </row>
    <row r="159" spans="1:26" ht="12.75">
      <c r="A159" s="1003"/>
      <c r="B159" s="994"/>
      <c r="C159" s="1831" t="s">
        <v>417</v>
      </c>
      <c r="D159" s="1832"/>
      <c r="E159" s="1832"/>
      <c r="F159" s="1832"/>
      <c r="G159" s="1832"/>
      <c r="H159" s="1832"/>
      <c r="I159" s="1832"/>
      <c r="J159" s="1832"/>
      <c r="K159" s="1832"/>
      <c r="L159" s="1832"/>
      <c r="M159" s="1832"/>
      <c r="N159" s="1832"/>
      <c r="O159" s="1832"/>
      <c r="P159" s="1832"/>
      <c r="Q159" s="1832"/>
      <c r="R159" s="1832"/>
      <c r="S159" s="1832"/>
      <c r="T159" s="1832"/>
      <c r="U159" s="1833"/>
      <c r="V159" s="994"/>
      <c r="W159" s="994"/>
      <c r="X159" s="1286"/>
      <c r="Y159" s="990"/>
      <c r="Z159" s="990"/>
    </row>
    <row r="160" spans="1:26" ht="12.75">
      <c r="A160" s="1003"/>
      <c r="B160" s="994"/>
      <c r="C160" s="1831" t="s">
        <v>418</v>
      </c>
      <c r="D160" s="1832"/>
      <c r="E160" s="1832"/>
      <c r="F160" s="1832"/>
      <c r="G160" s="1832"/>
      <c r="H160" s="1832"/>
      <c r="I160" s="1832"/>
      <c r="J160" s="1832"/>
      <c r="K160" s="1832"/>
      <c r="L160" s="1832"/>
      <c r="M160" s="1832"/>
      <c r="N160" s="1832"/>
      <c r="O160" s="1832"/>
      <c r="P160" s="1832"/>
      <c r="Q160" s="1832"/>
      <c r="R160" s="1832"/>
      <c r="S160" s="1832"/>
      <c r="T160" s="1832"/>
      <c r="U160" s="1833"/>
      <c r="V160" s="994"/>
      <c r="W160" s="994"/>
      <c r="X160" s="1286"/>
      <c r="Y160" s="990"/>
      <c r="Z160" s="990"/>
    </row>
    <row r="161" spans="1:26" ht="12.75">
      <c r="A161" s="1003"/>
      <c r="B161" s="994"/>
      <c r="C161" s="1831" t="s">
        <v>419</v>
      </c>
      <c r="D161" s="1832"/>
      <c r="E161" s="1832"/>
      <c r="F161" s="1832"/>
      <c r="G161" s="1832"/>
      <c r="H161" s="1832"/>
      <c r="I161" s="1832"/>
      <c r="J161" s="1832"/>
      <c r="K161" s="1832"/>
      <c r="L161" s="1832"/>
      <c r="M161" s="1832"/>
      <c r="N161" s="1832"/>
      <c r="O161" s="1832"/>
      <c r="P161" s="1832"/>
      <c r="Q161" s="1832"/>
      <c r="R161" s="1832"/>
      <c r="S161" s="1832"/>
      <c r="T161" s="1832"/>
      <c r="U161" s="1833"/>
      <c r="V161" s="994"/>
      <c r="W161" s="994"/>
      <c r="X161" s="1286"/>
      <c r="Y161" s="990"/>
      <c r="Z161" s="990"/>
    </row>
    <row r="162" spans="1:26" ht="12.75">
      <c r="A162" s="1003"/>
      <c r="B162" s="994"/>
      <c r="C162" s="1831" t="s">
        <v>420</v>
      </c>
      <c r="D162" s="1832"/>
      <c r="E162" s="1832"/>
      <c r="F162" s="1832"/>
      <c r="G162" s="1832"/>
      <c r="H162" s="1832"/>
      <c r="I162" s="1832"/>
      <c r="J162" s="1832"/>
      <c r="K162" s="1832"/>
      <c r="L162" s="1832"/>
      <c r="M162" s="1832"/>
      <c r="N162" s="1832"/>
      <c r="O162" s="1832"/>
      <c r="P162" s="1832"/>
      <c r="Q162" s="1832"/>
      <c r="R162" s="1832"/>
      <c r="S162" s="1832"/>
      <c r="T162" s="1832"/>
      <c r="U162" s="1833"/>
      <c r="V162" s="994"/>
      <c r="W162" s="994"/>
      <c r="X162" s="1286"/>
      <c r="Y162" s="990"/>
      <c r="Z162" s="990"/>
    </row>
    <row r="163" spans="1:26" ht="12.75">
      <c r="A163" s="1003"/>
      <c r="B163" s="994"/>
      <c r="C163" s="1831" t="s">
        <v>421</v>
      </c>
      <c r="D163" s="1832"/>
      <c r="E163" s="1832"/>
      <c r="F163" s="1832"/>
      <c r="G163" s="1832"/>
      <c r="H163" s="1832"/>
      <c r="I163" s="1832"/>
      <c r="J163" s="1832"/>
      <c r="K163" s="1832"/>
      <c r="L163" s="1832"/>
      <c r="M163" s="1832"/>
      <c r="N163" s="1832"/>
      <c r="O163" s="1832"/>
      <c r="P163" s="1832"/>
      <c r="Q163" s="1832"/>
      <c r="R163" s="1832"/>
      <c r="S163" s="1832"/>
      <c r="T163" s="1832"/>
      <c r="U163" s="1833"/>
      <c r="V163" s="994"/>
      <c r="W163" s="994"/>
      <c r="X163" s="1286"/>
      <c r="Y163" s="990"/>
      <c r="Z163" s="990"/>
    </row>
    <row r="164" spans="1:26" ht="12.75">
      <c r="A164" s="1003"/>
      <c r="B164" s="994"/>
      <c r="C164" s="1831" t="s">
        <v>422</v>
      </c>
      <c r="D164" s="1832"/>
      <c r="E164" s="1832"/>
      <c r="F164" s="1832"/>
      <c r="G164" s="1832"/>
      <c r="H164" s="1832"/>
      <c r="I164" s="1832"/>
      <c r="J164" s="1832"/>
      <c r="K164" s="1832"/>
      <c r="L164" s="1832"/>
      <c r="M164" s="1832"/>
      <c r="N164" s="1832"/>
      <c r="O164" s="1832"/>
      <c r="P164" s="1832"/>
      <c r="Q164" s="1832"/>
      <c r="R164" s="1832"/>
      <c r="S164" s="1832"/>
      <c r="T164" s="1832"/>
      <c r="U164" s="1833"/>
      <c r="V164" s="994"/>
      <c r="W164" s="994"/>
      <c r="X164" s="1286">
        <v>1704369</v>
      </c>
      <c r="Y164" s="990">
        <v>0</v>
      </c>
      <c r="Z164" s="1286">
        <f>X164+Y164</f>
        <v>1704369</v>
      </c>
    </row>
    <row r="165" spans="1:26" ht="12.75" hidden="1">
      <c r="A165" s="1003"/>
      <c r="B165" s="994"/>
      <c r="C165" s="1831" t="s">
        <v>423</v>
      </c>
      <c r="D165" s="1832"/>
      <c r="E165" s="1832"/>
      <c r="F165" s="1832"/>
      <c r="G165" s="1832"/>
      <c r="H165" s="1832"/>
      <c r="I165" s="1832"/>
      <c r="J165" s="1832"/>
      <c r="K165" s="1832"/>
      <c r="L165" s="1832"/>
      <c r="M165" s="1832"/>
      <c r="N165" s="1832"/>
      <c r="O165" s="1832"/>
      <c r="P165" s="1832"/>
      <c r="Q165" s="1832"/>
      <c r="R165" s="1832"/>
      <c r="S165" s="1832"/>
      <c r="T165" s="1832"/>
      <c r="U165" s="1833"/>
      <c r="V165" s="994"/>
      <c r="W165" s="994"/>
      <c r="X165" s="1286"/>
      <c r="Y165" s="990"/>
      <c r="Z165" s="988"/>
    </row>
    <row r="166" spans="1:26" ht="12.75" hidden="1">
      <c r="A166" s="1003"/>
      <c r="B166" s="994"/>
      <c r="C166" s="1831" t="s">
        <v>424</v>
      </c>
      <c r="D166" s="1832"/>
      <c r="E166" s="1832"/>
      <c r="F166" s="1832"/>
      <c r="G166" s="1832"/>
      <c r="H166" s="1832"/>
      <c r="I166" s="1832"/>
      <c r="J166" s="1832"/>
      <c r="K166" s="1832"/>
      <c r="L166" s="1832"/>
      <c r="M166" s="1832"/>
      <c r="N166" s="1832"/>
      <c r="O166" s="1832"/>
      <c r="P166" s="1832"/>
      <c r="Q166" s="1832"/>
      <c r="R166" s="1832"/>
      <c r="S166" s="1832"/>
      <c r="T166" s="1832"/>
      <c r="U166" s="1833"/>
      <c r="V166" s="994"/>
      <c r="W166" s="994"/>
      <c r="X166" s="1287"/>
      <c r="Y166" s="994"/>
      <c r="Z166" s="989"/>
    </row>
    <row r="167" spans="1:26" ht="12.75" hidden="1">
      <c r="A167" s="1003"/>
      <c r="B167" s="994"/>
      <c r="C167" s="1831" t="s">
        <v>425</v>
      </c>
      <c r="D167" s="1832"/>
      <c r="E167" s="1832"/>
      <c r="F167" s="1832"/>
      <c r="G167" s="1832"/>
      <c r="H167" s="1832"/>
      <c r="I167" s="1832"/>
      <c r="J167" s="1832"/>
      <c r="K167" s="1832"/>
      <c r="L167" s="1832"/>
      <c r="M167" s="1832"/>
      <c r="N167" s="1832"/>
      <c r="O167" s="1832"/>
      <c r="P167" s="1832"/>
      <c r="Q167" s="1832"/>
      <c r="R167" s="1832"/>
      <c r="S167" s="1832"/>
      <c r="T167" s="1832"/>
      <c r="U167" s="1833"/>
      <c r="V167" s="994"/>
      <c r="W167" s="994"/>
      <c r="X167" s="1287"/>
      <c r="Y167" s="994"/>
      <c r="Z167" s="989"/>
    </row>
    <row r="168" spans="1:26" ht="12.75">
      <c r="A168" s="1002">
        <v>9</v>
      </c>
      <c r="B168" s="997"/>
      <c r="C168" s="1837" t="s">
        <v>450</v>
      </c>
      <c r="D168" s="1838"/>
      <c r="E168" s="1838"/>
      <c r="F168" s="1838"/>
      <c r="G168" s="1838"/>
      <c r="H168" s="1838"/>
      <c r="I168" s="1838"/>
      <c r="J168" s="1838"/>
      <c r="K168" s="1838"/>
      <c r="L168" s="1838"/>
      <c r="M168" s="1838"/>
      <c r="N168" s="1838"/>
      <c r="O168" s="1838"/>
      <c r="P168" s="1838"/>
      <c r="Q168" s="1838"/>
      <c r="R168" s="1838"/>
      <c r="S168" s="1838"/>
      <c r="T168" s="1838"/>
      <c r="U168" s="1839"/>
      <c r="V168" s="997"/>
      <c r="W168" s="997"/>
      <c r="X168" s="1289">
        <f>SUM(X169:X176)</f>
        <v>0</v>
      </c>
      <c r="Y168" s="996"/>
      <c r="Z168" s="998"/>
    </row>
    <row r="169" spans="1:26" ht="12.75">
      <c r="A169" s="1003"/>
      <c r="B169" s="994"/>
      <c r="C169" s="1831" t="s">
        <v>416</v>
      </c>
      <c r="D169" s="1832"/>
      <c r="E169" s="1832"/>
      <c r="F169" s="1832"/>
      <c r="G169" s="1832"/>
      <c r="H169" s="1832"/>
      <c r="I169" s="1832"/>
      <c r="J169" s="1832"/>
      <c r="K169" s="1832"/>
      <c r="L169" s="1832"/>
      <c r="M169" s="1832"/>
      <c r="N169" s="1832"/>
      <c r="O169" s="1832"/>
      <c r="P169" s="1832"/>
      <c r="Q169" s="1832"/>
      <c r="R169" s="1832"/>
      <c r="S169" s="1832"/>
      <c r="T169" s="1832"/>
      <c r="U169" s="1833"/>
      <c r="V169" s="994"/>
      <c r="W169" s="994"/>
      <c r="X169" s="1286"/>
      <c r="Y169" s="990"/>
      <c r="Z169" s="988"/>
    </row>
    <row r="170" spans="1:26" ht="12.75">
      <c r="A170" s="1003"/>
      <c r="B170" s="994"/>
      <c r="C170" s="1831" t="s">
        <v>417</v>
      </c>
      <c r="D170" s="1832"/>
      <c r="E170" s="1832"/>
      <c r="F170" s="1832"/>
      <c r="G170" s="1832"/>
      <c r="H170" s="1832"/>
      <c r="I170" s="1832"/>
      <c r="J170" s="1832"/>
      <c r="K170" s="1832"/>
      <c r="L170" s="1832"/>
      <c r="M170" s="1832"/>
      <c r="N170" s="1832"/>
      <c r="O170" s="1832"/>
      <c r="P170" s="1832"/>
      <c r="Q170" s="1832"/>
      <c r="R170" s="1832"/>
      <c r="S170" s="1832"/>
      <c r="T170" s="1832"/>
      <c r="U170" s="1833"/>
      <c r="V170" s="994"/>
      <c r="W170" s="994"/>
      <c r="X170" s="1286"/>
      <c r="Y170" s="990"/>
      <c r="Z170" s="988"/>
    </row>
    <row r="171" spans="1:26" ht="12.75">
      <c r="A171" s="1003"/>
      <c r="B171" s="994"/>
      <c r="C171" s="1831" t="s">
        <v>418</v>
      </c>
      <c r="D171" s="1832"/>
      <c r="E171" s="1832"/>
      <c r="F171" s="1832"/>
      <c r="G171" s="1832"/>
      <c r="H171" s="1832"/>
      <c r="I171" s="1832"/>
      <c r="J171" s="1832"/>
      <c r="K171" s="1832"/>
      <c r="L171" s="1832"/>
      <c r="M171" s="1832"/>
      <c r="N171" s="1832"/>
      <c r="O171" s="1832"/>
      <c r="P171" s="1832"/>
      <c r="Q171" s="1832"/>
      <c r="R171" s="1832"/>
      <c r="S171" s="1832"/>
      <c r="T171" s="1832"/>
      <c r="U171" s="1833"/>
      <c r="V171" s="994"/>
      <c r="W171" s="994"/>
      <c r="X171" s="1286"/>
      <c r="Y171" s="990"/>
      <c r="Z171" s="988"/>
    </row>
    <row r="172" spans="1:26" ht="12.75">
      <c r="A172" s="1003"/>
      <c r="B172" s="994"/>
      <c r="C172" s="1831" t="s">
        <v>419</v>
      </c>
      <c r="D172" s="1832"/>
      <c r="E172" s="1832"/>
      <c r="F172" s="1832"/>
      <c r="G172" s="1832"/>
      <c r="H172" s="1832"/>
      <c r="I172" s="1832"/>
      <c r="J172" s="1832"/>
      <c r="K172" s="1832"/>
      <c r="L172" s="1832"/>
      <c r="M172" s="1832"/>
      <c r="N172" s="1832"/>
      <c r="O172" s="1832"/>
      <c r="P172" s="1832"/>
      <c r="Q172" s="1832"/>
      <c r="R172" s="1832"/>
      <c r="S172" s="1832"/>
      <c r="T172" s="1832"/>
      <c r="U172" s="1833"/>
      <c r="V172" s="994"/>
      <c r="W172" s="994"/>
      <c r="X172" s="1286"/>
      <c r="Y172" s="990"/>
      <c r="Z172" s="988"/>
    </row>
    <row r="173" spans="1:26" ht="12.75">
      <c r="A173" s="1003"/>
      <c r="B173" s="994"/>
      <c r="C173" s="1831" t="s">
        <v>420</v>
      </c>
      <c r="D173" s="1832"/>
      <c r="E173" s="1832"/>
      <c r="F173" s="1832"/>
      <c r="G173" s="1832"/>
      <c r="H173" s="1832"/>
      <c r="I173" s="1832"/>
      <c r="J173" s="1832"/>
      <c r="K173" s="1832"/>
      <c r="L173" s="1832"/>
      <c r="M173" s="1832"/>
      <c r="N173" s="1832"/>
      <c r="O173" s="1832"/>
      <c r="P173" s="1832"/>
      <c r="Q173" s="1832"/>
      <c r="R173" s="1832"/>
      <c r="S173" s="1832"/>
      <c r="T173" s="1832"/>
      <c r="U173" s="1833"/>
      <c r="V173" s="994"/>
      <c r="W173" s="994"/>
      <c r="X173" s="1286"/>
      <c r="Y173" s="990"/>
      <c r="Z173" s="988"/>
    </row>
    <row r="174" spans="1:26" ht="12.75">
      <c r="A174" s="1003"/>
      <c r="B174" s="994"/>
      <c r="C174" s="1831" t="s">
        <v>421</v>
      </c>
      <c r="D174" s="1832"/>
      <c r="E174" s="1832"/>
      <c r="F174" s="1832"/>
      <c r="G174" s="1832"/>
      <c r="H174" s="1832"/>
      <c r="I174" s="1832"/>
      <c r="J174" s="1832"/>
      <c r="K174" s="1832"/>
      <c r="L174" s="1832"/>
      <c r="M174" s="1832"/>
      <c r="N174" s="1832"/>
      <c r="O174" s="1832"/>
      <c r="P174" s="1832"/>
      <c r="Q174" s="1832"/>
      <c r="R174" s="1832"/>
      <c r="S174" s="1832"/>
      <c r="T174" s="1832"/>
      <c r="U174" s="1833"/>
      <c r="V174" s="994"/>
      <c r="W174" s="994"/>
      <c r="X174" s="1286"/>
      <c r="Y174" s="990"/>
      <c r="Z174" s="988"/>
    </row>
    <row r="175" spans="1:26" ht="12.75">
      <c r="A175" s="1003"/>
      <c r="B175" s="994"/>
      <c r="C175" s="1831" t="s">
        <v>422</v>
      </c>
      <c r="D175" s="1832"/>
      <c r="E175" s="1832"/>
      <c r="F175" s="1832"/>
      <c r="G175" s="1832"/>
      <c r="H175" s="1832"/>
      <c r="I175" s="1832"/>
      <c r="J175" s="1832"/>
      <c r="K175" s="1832"/>
      <c r="L175" s="1832"/>
      <c r="M175" s="1832"/>
      <c r="N175" s="1832"/>
      <c r="O175" s="1832"/>
      <c r="P175" s="1832"/>
      <c r="Q175" s="1832"/>
      <c r="R175" s="1832"/>
      <c r="S175" s="1832"/>
      <c r="T175" s="1832"/>
      <c r="U175" s="1833"/>
      <c r="V175" s="994"/>
      <c r="W175" s="994"/>
      <c r="X175" s="1286"/>
      <c r="Y175" s="990"/>
      <c r="Z175" s="988"/>
    </row>
    <row r="176" spans="1:26" ht="12.75">
      <c r="A176" s="1003"/>
      <c r="B176" s="994"/>
      <c r="C176" s="1831" t="s">
        <v>423</v>
      </c>
      <c r="D176" s="1832"/>
      <c r="E176" s="1832"/>
      <c r="F176" s="1832"/>
      <c r="G176" s="1832"/>
      <c r="H176" s="1832"/>
      <c r="I176" s="1832"/>
      <c r="J176" s="1832"/>
      <c r="K176" s="1832"/>
      <c r="L176" s="1832"/>
      <c r="M176" s="1832"/>
      <c r="N176" s="1832"/>
      <c r="O176" s="1832"/>
      <c r="P176" s="1832"/>
      <c r="Q176" s="1832"/>
      <c r="R176" s="1832"/>
      <c r="S176" s="1832"/>
      <c r="T176" s="1832"/>
      <c r="U176" s="1833"/>
      <c r="V176" s="994"/>
      <c r="W176" s="994"/>
      <c r="X176" s="1286"/>
      <c r="Y176" s="990"/>
      <c r="Z176" s="988"/>
    </row>
    <row r="177" spans="1:26" ht="12.75" hidden="1">
      <c r="A177" s="1003"/>
      <c r="B177" s="994"/>
      <c r="C177" s="1831" t="s">
        <v>424</v>
      </c>
      <c r="D177" s="1832"/>
      <c r="E177" s="1832"/>
      <c r="F177" s="1832"/>
      <c r="G177" s="1832"/>
      <c r="H177" s="1832"/>
      <c r="I177" s="1832"/>
      <c r="J177" s="1832"/>
      <c r="K177" s="1832"/>
      <c r="L177" s="1832"/>
      <c r="M177" s="1832"/>
      <c r="N177" s="1832"/>
      <c r="O177" s="1832"/>
      <c r="P177" s="1832"/>
      <c r="Q177" s="1832"/>
      <c r="R177" s="1832"/>
      <c r="S177" s="1832"/>
      <c r="T177" s="1832"/>
      <c r="U177" s="1833"/>
      <c r="V177" s="994"/>
      <c r="W177" s="994"/>
      <c r="X177" s="1286"/>
      <c r="Y177" s="990"/>
      <c r="Z177" s="988"/>
    </row>
    <row r="178" spans="1:26" ht="12.75" hidden="1">
      <c r="A178" s="1003"/>
      <c r="B178" s="994"/>
      <c r="C178" s="1831" t="s">
        <v>425</v>
      </c>
      <c r="D178" s="1832"/>
      <c r="E178" s="1832"/>
      <c r="F178" s="1832"/>
      <c r="G178" s="1832"/>
      <c r="H178" s="1832"/>
      <c r="I178" s="1832"/>
      <c r="J178" s="1832"/>
      <c r="K178" s="1832"/>
      <c r="L178" s="1832"/>
      <c r="M178" s="1832"/>
      <c r="N178" s="1832"/>
      <c r="O178" s="1832"/>
      <c r="P178" s="1832"/>
      <c r="Q178" s="1832"/>
      <c r="R178" s="1832"/>
      <c r="S178" s="1832"/>
      <c r="T178" s="1832"/>
      <c r="U178" s="1833"/>
      <c r="V178" s="994"/>
      <c r="W178" s="994"/>
      <c r="X178" s="1286"/>
      <c r="Y178" s="990"/>
      <c r="Z178" s="988"/>
    </row>
    <row r="179" spans="1:26" ht="22.5" customHeight="1">
      <c r="A179" s="1002">
        <v>10</v>
      </c>
      <c r="B179" s="997"/>
      <c r="C179" s="1837" t="s">
        <v>445</v>
      </c>
      <c r="D179" s="1838"/>
      <c r="E179" s="1838"/>
      <c r="F179" s="1838"/>
      <c r="G179" s="1838"/>
      <c r="H179" s="1838"/>
      <c r="I179" s="1838"/>
      <c r="J179" s="1838"/>
      <c r="K179" s="1838"/>
      <c r="L179" s="1838"/>
      <c r="M179" s="1838"/>
      <c r="N179" s="1838"/>
      <c r="O179" s="1838"/>
      <c r="P179" s="1838"/>
      <c r="Q179" s="1838"/>
      <c r="R179" s="1838"/>
      <c r="S179" s="1838"/>
      <c r="T179" s="1838"/>
      <c r="U179" s="1839"/>
      <c r="V179" s="997"/>
      <c r="W179" s="997"/>
      <c r="X179" s="1289">
        <f>SUM(X180)</f>
        <v>0</v>
      </c>
      <c r="Y179" s="996"/>
      <c r="Z179" s="998"/>
    </row>
    <row r="180" spans="1:26" ht="21.75" customHeight="1">
      <c r="A180" s="1003"/>
      <c r="B180" s="994"/>
      <c r="C180" s="1831" t="s">
        <v>426</v>
      </c>
      <c r="D180" s="1832"/>
      <c r="E180" s="1832"/>
      <c r="F180" s="1832"/>
      <c r="G180" s="1832"/>
      <c r="H180" s="1832"/>
      <c r="I180" s="1832"/>
      <c r="J180" s="1832"/>
      <c r="K180" s="1832"/>
      <c r="L180" s="1832"/>
      <c r="M180" s="1832"/>
      <c r="N180" s="1832"/>
      <c r="O180" s="1832"/>
      <c r="P180" s="1832"/>
      <c r="Q180" s="1832"/>
      <c r="R180" s="1832"/>
      <c r="S180" s="1832"/>
      <c r="T180" s="1832"/>
      <c r="U180" s="1833"/>
      <c r="V180" s="994"/>
      <c r="W180" s="994"/>
      <c r="X180" s="1287"/>
      <c r="Y180" s="994"/>
      <c r="Z180" s="989"/>
    </row>
    <row r="181" spans="1:26" ht="21.75" customHeight="1">
      <c r="A181" s="1002">
        <v>11</v>
      </c>
      <c r="B181" s="997"/>
      <c r="C181" s="1837" t="s">
        <v>449</v>
      </c>
      <c r="D181" s="1838"/>
      <c r="E181" s="1838"/>
      <c r="F181" s="1838"/>
      <c r="G181" s="1838"/>
      <c r="H181" s="1838"/>
      <c r="I181" s="1838"/>
      <c r="J181" s="1838"/>
      <c r="K181" s="1838"/>
      <c r="L181" s="1838"/>
      <c r="M181" s="1838"/>
      <c r="N181" s="1838"/>
      <c r="O181" s="1838"/>
      <c r="P181" s="1838"/>
      <c r="Q181" s="1838"/>
      <c r="R181" s="1838"/>
      <c r="S181" s="1838"/>
      <c r="T181" s="1838"/>
      <c r="U181" s="1839"/>
      <c r="V181" s="997"/>
      <c r="W181" s="997"/>
      <c r="X181" s="1289">
        <f>SUM(X182:X189)</f>
        <v>0</v>
      </c>
      <c r="Y181" s="996"/>
      <c r="Z181" s="998"/>
    </row>
    <row r="182" spans="1:26" ht="12.75">
      <c r="A182" s="1003"/>
      <c r="B182" s="994"/>
      <c r="C182" s="1831" t="s">
        <v>427</v>
      </c>
      <c r="D182" s="1832"/>
      <c r="E182" s="1832"/>
      <c r="F182" s="1832"/>
      <c r="G182" s="1832"/>
      <c r="H182" s="1832"/>
      <c r="I182" s="1832"/>
      <c r="J182" s="1832"/>
      <c r="K182" s="1832"/>
      <c r="L182" s="1832"/>
      <c r="M182" s="1832"/>
      <c r="N182" s="1832"/>
      <c r="O182" s="1832"/>
      <c r="P182" s="1832"/>
      <c r="Q182" s="1832"/>
      <c r="R182" s="1832"/>
      <c r="S182" s="1832"/>
      <c r="T182" s="1832"/>
      <c r="U182" s="1833"/>
      <c r="V182" s="994"/>
      <c r="W182" s="994"/>
      <c r="X182" s="1286"/>
      <c r="Y182" s="990"/>
      <c r="Z182" s="988"/>
    </row>
    <row r="183" spans="1:26" ht="12.75">
      <c r="A183" s="1003"/>
      <c r="B183" s="994"/>
      <c r="C183" s="1831" t="s">
        <v>428</v>
      </c>
      <c r="D183" s="1832"/>
      <c r="E183" s="1832"/>
      <c r="F183" s="1832"/>
      <c r="G183" s="1832"/>
      <c r="H183" s="1832"/>
      <c r="I183" s="1832"/>
      <c r="J183" s="1832"/>
      <c r="K183" s="1832"/>
      <c r="L183" s="1832"/>
      <c r="M183" s="1832"/>
      <c r="N183" s="1832"/>
      <c r="O183" s="1832"/>
      <c r="P183" s="1832"/>
      <c r="Q183" s="1832"/>
      <c r="R183" s="1832"/>
      <c r="S183" s="1832"/>
      <c r="T183" s="1832"/>
      <c r="U183" s="1833"/>
      <c r="V183" s="994"/>
      <c r="W183" s="994"/>
      <c r="X183" s="1286"/>
      <c r="Y183" s="990"/>
      <c r="Z183" s="988"/>
    </row>
    <row r="184" spans="1:26" ht="12.75">
      <c r="A184" s="1003"/>
      <c r="B184" s="994"/>
      <c r="C184" s="1831" t="s">
        <v>429</v>
      </c>
      <c r="D184" s="1832"/>
      <c r="E184" s="1832"/>
      <c r="F184" s="1832"/>
      <c r="G184" s="1832"/>
      <c r="H184" s="1832"/>
      <c r="I184" s="1832"/>
      <c r="J184" s="1832"/>
      <c r="K184" s="1832"/>
      <c r="L184" s="1832"/>
      <c r="M184" s="1832"/>
      <c r="N184" s="1832"/>
      <c r="O184" s="1832"/>
      <c r="P184" s="1832"/>
      <c r="Q184" s="1832"/>
      <c r="R184" s="1832"/>
      <c r="S184" s="1832"/>
      <c r="T184" s="1832"/>
      <c r="U184" s="1833"/>
      <c r="V184" s="994"/>
      <c r="W184" s="994"/>
      <c r="X184" s="1286"/>
      <c r="Y184" s="990"/>
      <c r="Z184" s="988"/>
    </row>
    <row r="185" spans="1:26" ht="12.75">
      <c r="A185" s="1003"/>
      <c r="B185" s="994"/>
      <c r="C185" s="1831" t="s">
        <v>430</v>
      </c>
      <c r="D185" s="1832"/>
      <c r="E185" s="1832"/>
      <c r="F185" s="1832"/>
      <c r="G185" s="1832"/>
      <c r="H185" s="1832"/>
      <c r="I185" s="1832"/>
      <c r="J185" s="1832"/>
      <c r="K185" s="1832"/>
      <c r="L185" s="1832"/>
      <c r="M185" s="1832"/>
      <c r="N185" s="1832"/>
      <c r="O185" s="1832"/>
      <c r="P185" s="1832"/>
      <c r="Q185" s="1832"/>
      <c r="R185" s="1832"/>
      <c r="S185" s="1832"/>
      <c r="T185" s="1832"/>
      <c r="U185" s="1833"/>
      <c r="V185" s="994"/>
      <c r="W185" s="994"/>
      <c r="X185" s="1286"/>
      <c r="Y185" s="990"/>
      <c r="Z185" s="988"/>
    </row>
    <row r="186" spans="1:26" ht="12.75">
      <c r="A186" s="1003"/>
      <c r="B186" s="994"/>
      <c r="C186" s="1831" t="s">
        <v>431</v>
      </c>
      <c r="D186" s="1832"/>
      <c r="E186" s="1832"/>
      <c r="F186" s="1832"/>
      <c r="G186" s="1832"/>
      <c r="H186" s="1832"/>
      <c r="I186" s="1832"/>
      <c r="J186" s="1832"/>
      <c r="K186" s="1832"/>
      <c r="L186" s="1832"/>
      <c r="M186" s="1832"/>
      <c r="N186" s="1832"/>
      <c r="O186" s="1832"/>
      <c r="P186" s="1832"/>
      <c r="Q186" s="1832"/>
      <c r="R186" s="1832"/>
      <c r="S186" s="1832"/>
      <c r="T186" s="1832"/>
      <c r="U186" s="1833"/>
      <c r="V186" s="994"/>
      <c r="W186" s="994"/>
      <c r="X186" s="1286"/>
      <c r="Y186" s="990"/>
      <c r="Z186" s="988"/>
    </row>
    <row r="187" spans="1:26" ht="12.75">
      <c r="A187" s="1003"/>
      <c r="B187" s="994"/>
      <c r="C187" s="1831" t="s">
        <v>432</v>
      </c>
      <c r="D187" s="1832"/>
      <c r="E187" s="1832"/>
      <c r="F187" s="1832"/>
      <c r="G187" s="1832"/>
      <c r="H187" s="1832"/>
      <c r="I187" s="1832"/>
      <c r="J187" s="1832"/>
      <c r="K187" s="1832"/>
      <c r="L187" s="1832"/>
      <c r="M187" s="1832"/>
      <c r="N187" s="1832"/>
      <c r="O187" s="1832"/>
      <c r="P187" s="1832"/>
      <c r="Q187" s="1832"/>
      <c r="R187" s="1832"/>
      <c r="S187" s="1832"/>
      <c r="T187" s="1832"/>
      <c r="U187" s="1833"/>
      <c r="V187" s="994"/>
      <c r="W187" s="994"/>
      <c r="X187" s="1286"/>
      <c r="Y187" s="990"/>
      <c r="Z187" s="988"/>
    </row>
    <row r="188" spans="1:26" ht="12.75">
      <c r="A188" s="1003"/>
      <c r="B188" s="994"/>
      <c r="C188" s="1831" t="s">
        <v>433</v>
      </c>
      <c r="D188" s="1832"/>
      <c r="E188" s="1832"/>
      <c r="F188" s="1832"/>
      <c r="G188" s="1832"/>
      <c r="H188" s="1832"/>
      <c r="I188" s="1832"/>
      <c r="J188" s="1832"/>
      <c r="K188" s="1832"/>
      <c r="L188" s="1832"/>
      <c r="M188" s="1832"/>
      <c r="N188" s="1832"/>
      <c r="O188" s="1832"/>
      <c r="P188" s="1832"/>
      <c r="Q188" s="1832"/>
      <c r="R188" s="1832"/>
      <c r="S188" s="1832"/>
      <c r="T188" s="1832"/>
      <c r="U188" s="1833"/>
      <c r="V188" s="994"/>
      <c r="W188" s="994"/>
      <c r="X188" s="1286"/>
      <c r="Y188" s="990"/>
      <c r="Z188" s="988"/>
    </row>
    <row r="189" spans="1:26" ht="12.75">
      <c r="A189" s="1003"/>
      <c r="B189" s="994"/>
      <c r="C189" s="1831" t="s">
        <v>434</v>
      </c>
      <c r="D189" s="1832"/>
      <c r="E189" s="1832"/>
      <c r="F189" s="1832"/>
      <c r="G189" s="1832"/>
      <c r="H189" s="1832"/>
      <c r="I189" s="1832"/>
      <c r="J189" s="1832"/>
      <c r="K189" s="1832"/>
      <c r="L189" s="1832"/>
      <c r="M189" s="1832"/>
      <c r="N189" s="1832"/>
      <c r="O189" s="1832"/>
      <c r="P189" s="1832"/>
      <c r="Q189" s="1832"/>
      <c r="R189" s="1832"/>
      <c r="S189" s="1832"/>
      <c r="T189" s="1832"/>
      <c r="U189" s="1833"/>
      <c r="V189" s="994"/>
      <c r="W189" s="994"/>
      <c r="X189" s="1286"/>
      <c r="Y189" s="990"/>
      <c r="Z189" s="988"/>
    </row>
    <row r="190" spans="1:26" ht="12.75" hidden="1">
      <c r="A190" s="1003"/>
      <c r="B190" s="994"/>
      <c r="C190" s="1831" t="s">
        <v>435</v>
      </c>
      <c r="D190" s="1832"/>
      <c r="E190" s="1832"/>
      <c r="F190" s="1832"/>
      <c r="G190" s="1832"/>
      <c r="H190" s="1832"/>
      <c r="I190" s="1832"/>
      <c r="J190" s="1832"/>
      <c r="K190" s="1832"/>
      <c r="L190" s="1832"/>
      <c r="M190" s="1832"/>
      <c r="N190" s="1832"/>
      <c r="O190" s="1832"/>
      <c r="P190" s="1832"/>
      <c r="Q190" s="1832"/>
      <c r="R190" s="1832"/>
      <c r="S190" s="1832"/>
      <c r="T190" s="1832"/>
      <c r="U190" s="1833"/>
      <c r="V190" s="994"/>
      <c r="W190" s="994"/>
      <c r="X190" s="1286"/>
      <c r="Y190" s="990"/>
      <c r="Z190" s="988"/>
    </row>
    <row r="191" spans="1:26" ht="12.75" hidden="1">
      <c r="A191" s="1003"/>
      <c r="B191" s="994"/>
      <c r="C191" s="1831" t="s">
        <v>436</v>
      </c>
      <c r="D191" s="1832"/>
      <c r="E191" s="1832"/>
      <c r="F191" s="1832"/>
      <c r="G191" s="1832"/>
      <c r="H191" s="1832"/>
      <c r="I191" s="1832"/>
      <c r="J191" s="1832"/>
      <c r="K191" s="1832"/>
      <c r="L191" s="1832"/>
      <c r="M191" s="1832"/>
      <c r="N191" s="1832"/>
      <c r="O191" s="1832"/>
      <c r="P191" s="1832"/>
      <c r="Q191" s="1832"/>
      <c r="R191" s="1832"/>
      <c r="S191" s="1832"/>
      <c r="T191" s="1832"/>
      <c r="U191" s="1833"/>
      <c r="V191" s="994"/>
      <c r="W191" s="994"/>
      <c r="X191" s="1286"/>
      <c r="Y191" s="990"/>
      <c r="Z191" s="988"/>
    </row>
    <row r="192" spans="1:26" ht="12.75" hidden="1">
      <c r="A192" s="1003"/>
      <c r="B192" s="994"/>
      <c r="C192" s="1831" t="s">
        <v>437</v>
      </c>
      <c r="D192" s="1832"/>
      <c r="E192" s="1832"/>
      <c r="F192" s="1832"/>
      <c r="G192" s="1832"/>
      <c r="H192" s="1832"/>
      <c r="I192" s="1832"/>
      <c r="J192" s="1832"/>
      <c r="K192" s="1832"/>
      <c r="L192" s="1832"/>
      <c r="M192" s="1832"/>
      <c r="N192" s="1832"/>
      <c r="O192" s="1832"/>
      <c r="P192" s="1832"/>
      <c r="Q192" s="1832"/>
      <c r="R192" s="1832"/>
      <c r="S192" s="1832"/>
      <c r="T192" s="1832"/>
      <c r="U192" s="1833"/>
      <c r="V192" s="994"/>
      <c r="W192" s="994"/>
      <c r="X192" s="1286"/>
      <c r="Y192" s="990"/>
      <c r="Z192" s="988"/>
    </row>
    <row r="193" spans="1:26" ht="12.75" hidden="1">
      <c r="A193" s="1003"/>
      <c r="B193" s="994"/>
      <c r="C193" s="1846" t="s">
        <v>446</v>
      </c>
      <c r="D193" s="1847"/>
      <c r="E193" s="1847"/>
      <c r="F193" s="1847"/>
      <c r="G193" s="1847"/>
      <c r="H193" s="1847"/>
      <c r="I193" s="1847"/>
      <c r="J193" s="1847"/>
      <c r="K193" s="1847"/>
      <c r="L193" s="1847"/>
      <c r="M193" s="1847"/>
      <c r="N193" s="1847"/>
      <c r="O193" s="1847"/>
      <c r="P193" s="1847"/>
      <c r="Q193" s="1847"/>
      <c r="R193" s="1847"/>
      <c r="S193" s="1847"/>
      <c r="T193" s="1847"/>
      <c r="U193" s="1848"/>
      <c r="V193" s="994"/>
      <c r="W193" s="994"/>
      <c r="X193" s="1286"/>
      <c r="Y193" s="990"/>
      <c r="Z193" s="988"/>
    </row>
    <row r="194" spans="1:26" ht="12.75" hidden="1">
      <c r="A194" s="1003"/>
      <c r="B194" s="994"/>
      <c r="C194" s="1846" t="s">
        <v>447</v>
      </c>
      <c r="D194" s="1847"/>
      <c r="E194" s="1847"/>
      <c r="F194" s="1847"/>
      <c r="G194" s="1847"/>
      <c r="H194" s="1847"/>
      <c r="I194" s="1847"/>
      <c r="J194" s="1847"/>
      <c r="K194" s="1847"/>
      <c r="L194" s="1847"/>
      <c r="M194" s="1847"/>
      <c r="N194" s="1847"/>
      <c r="O194" s="1847"/>
      <c r="P194" s="1847"/>
      <c r="Q194" s="1847"/>
      <c r="R194" s="1847"/>
      <c r="S194" s="1847"/>
      <c r="T194" s="1847"/>
      <c r="U194" s="1848"/>
      <c r="V194" s="994"/>
      <c r="W194" s="994"/>
      <c r="X194" s="1286"/>
      <c r="Y194" s="990"/>
      <c r="Z194" s="988"/>
    </row>
    <row r="195" spans="1:26" ht="12.75">
      <c r="A195" s="1002">
        <v>12</v>
      </c>
      <c r="B195" s="997"/>
      <c r="C195" s="1843" t="s">
        <v>448</v>
      </c>
      <c r="D195" s="1844"/>
      <c r="E195" s="1844"/>
      <c r="F195" s="1844"/>
      <c r="G195" s="1844"/>
      <c r="H195" s="1844"/>
      <c r="I195" s="1844"/>
      <c r="J195" s="1844"/>
      <c r="K195" s="1844"/>
      <c r="L195" s="1844"/>
      <c r="M195" s="1844"/>
      <c r="N195" s="1844"/>
      <c r="O195" s="1844"/>
      <c r="P195" s="1844"/>
      <c r="Q195" s="1844"/>
      <c r="R195" s="1844"/>
      <c r="S195" s="1844"/>
      <c r="T195" s="1844"/>
      <c r="U195" s="1845"/>
      <c r="V195" s="997"/>
      <c r="W195" s="997"/>
      <c r="X195" s="1289">
        <f>SUM(X196:X203)</f>
        <v>0</v>
      </c>
      <c r="Y195" s="993"/>
      <c r="Z195" s="998"/>
    </row>
    <row r="196" spans="1:26" ht="12.75">
      <c r="A196" s="1003"/>
      <c r="B196" s="994"/>
      <c r="C196" s="1831" t="s">
        <v>427</v>
      </c>
      <c r="D196" s="1832"/>
      <c r="E196" s="1832"/>
      <c r="F196" s="1832"/>
      <c r="G196" s="1832"/>
      <c r="H196" s="1832"/>
      <c r="I196" s="1832"/>
      <c r="J196" s="1832"/>
      <c r="K196" s="1832"/>
      <c r="L196" s="1832"/>
      <c r="M196" s="1832"/>
      <c r="N196" s="1832"/>
      <c r="O196" s="1832"/>
      <c r="P196" s="1832"/>
      <c r="Q196" s="1832"/>
      <c r="R196" s="1832"/>
      <c r="S196" s="1832"/>
      <c r="T196" s="1832"/>
      <c r="U196" s="1833"/>
      <c r="V196" s="994"/>
      <c r="W196" s="994"/>
      <c r="X196" s="1286"/>
      <c r="Y196" s="990"/>
      <c r="Z196" s="988"/>
    </row>
    <row r="197" spans="1:26" ht="12.75">
      <c r="A197" s="1003"/>
      <c r="B197" s="994"/>
      <c r="C197" s="1831" t="s">
        <v>428</v>
      </c>
      <c r="D197" s="1832"/>
      <c r="E197" s="1832"/>
      <c r="F197" s="1832"/>
      <c r="G197" s="1832"/>
      <c r="H197" s="1832"/>
      <c r="I197" s="1832"/>
      <c r="J197" s="1832"/>
      <c r="K197" s="1832"/>
      <c r="L197" s="1832"/>
      <c r="M197" s="1832"/>
      <c r="N197" s="1832"/>
      <c r="O197" s="1832"/>
      <c r="P197" s="1832"/>
      <c r="Q197" s="1832"/>
      <c r="R197" s="1832"/>
      <c r="S197" s="1832"/>
      <c r="T197" s="1832"/>
      <c r="U197" s="1833"/>
      <c r="V197" s="994"/>
      <c r="W197" s="994"/>
      <c r="X197" s="1286"/>
      <c r="Y197" s="990"/>
      <c r="Z197" s="988"/>
    </row>
    <row r="198" spans="1:26" ht="12.75">
      <c r="A198" s="1003"/>
      <c r="B198" s="994"/>
      <c r="C198" s="1831" t="s">
        <v>429</v>
      </c>
      <c r="D198" s="1832"/>
      <c r="E198" s="1832"/>
      <c r="F198" s="1832"/>
      <c r="G198" s="1832"/>
      <c r="H198" s="1832"/>
      <c r="I198" s="1832"/>
      <c r="J198" s="1832"/>
      <c r="K198" s="1832"/>
      <c r="L198" s="1832"/>
      <c r="M198" s="1832"/>
      <c r="N198" s="1832"/>
      <c r="O198" s="1832"/>
      <c r="P198" s="1832"/>
      <c r="Q198" s="1832"/>
      <c r="R198" s="1832"/>
      <c r="S198" s="1832"/>
      <c r="T198" s="1832"/>
      <c r="U198" s="1833"/>
      <c r="V198" s="994"/>
      <c r="W198" s="994"/>
      <c r="X198" s="1286"/>
      <c r="Y198" s="990"/>
      <c r="Z198" s="988"/>
    </row>
    <row r="199" spans="1:26" ht="12.75">
      <c r="A199" s="1003"/>
      <c r="B199" s="994"/>
      <c r="C199" s="1831" t="s">
        <v>10</v>
      </c>
      <c r="D199" s="1832"/>
      <c r="E199" s="1832"/>
      <c r="F199" s="1832"/>
      <c r="G199" s="1832"/>
      <c r="H199" s="1832"/>
      <c r="I199" s="1832"/>
      <c r="J199" s="1832"/>
      <c r="K199" s="1832"/>
      <c r="L199" s="1832"/>
      <c r="M199" s="1832"/>
      <c r="N199" s="1832"/>
      <c r="O199" s="1832"/>
      <c r="P199" s="1832"/>
      <c r="Q199" s="1832"/>
      <c r="R199" s="1832"/>
      <c r="S199" s="1832"/>
      <c r="T199" s="1832"/>
      <c r="U199" s="1833"/>
      <c r="V199" s="994"/>
      <c r="W199" s="994"/>
      <c r="X199" s="1286"/>
      <c r="Y199" s="990"/>
      <c r="Z199" s="988"/>
    </row>
    <row r="200" spans="1:26" ht="12.75">
      <c r="A200" s="1003"/>
      <c r="B200" s="994"/>
      <c r="C200" s="1831" t="s">
        <v>431</v>
      </c>
      <c r="D200" s="1832"/>
      <c r="E200" s="1832"/>
      <c r="F200" s="1832"/>
      <c r="G200" s="1832"/>
      <c r="H200" s="1832"/>
      <c r="I200" s="1832"/>
      <c r="J200" s="1832"/>
      <c r="K200" s="1832"/>
      <c r="L200" s="1832"/>
      <c r="M200" s="1832"/>
      <c r="N200" s="1832"/>
      <c r="O200" s="1832"/>
      <c r="P200" s="1832"/>
      <c r="Q200" s="1832"/>
      <c r="R200" s="1832"/>
      <c r="S200" s="1832"/>
      <c r="T200" s="1832"/>
      <c r="U200" s="1833"/>
      <c r="V200" s="994"/>
      <c r="W200" s="994"/>
      <c r="X200" s="1286"/>
      <c r="Y200" s="990"/>
      <c r="Z200" s="988"/>
    </row>
    <row r="201" spans="1:26" ht="12.75">
      <c r="A201" s="1003"/>
      <c r="B201" s="994"/>
      <c r="C201" s="1831" t="s">
        <v>432</v>
      </c>
      <c r="D201" s="1832"/>
      <c r="E201" s="1832"/>
      <c r="F201" s="1832"/>
      <c r="G201" s="1832"/>
      <c r="H201" s="1832"/>
      <c r="I201" s="1832"/>
      <c r="J201" s="1832"/>
      <c r="K201" s="1832"/>
      <c r="L201" s="1832"/>
      <c r="M201" s="1832"/>
      <c r="N201" s="1832"/>
      <c r="O201" s="1832"/>
      <c r="P201" s="1832"/>
      <c r="Q201" s="1832"/>
      <c r="R201" s="1832"/>
      <c r="S201" s="1832"/>
      <c r="T201" s="1832"/>
      <c r="U201" s="1833"/>
      <c r="V201" s="994"/>
      <c r="W201" s="994"/>
      <c r="X201" s="1286"/>
      <c r="Y201" s="990"/>
      <c r="Z201" s="988"/>
    </row>
    <row r="202" spans="1:26" ht="12.75">
      <c r="A202" s="1003"/>
      <c r="B202" s="994"/>
      <c r="C202" s="1831" t="s">
        <v>433</v>
      </c>
      <c r="D202" s="1832"/>
      <c r="E202" s="1832"/>
      <c r="F202" s="1832"/>
      <c r="G202" s="1832"/>
      <c r="H202" s="1832"/>
      <c r="I202" s="1832"/>
      <c r="J202" s="1832"/>
      <c r="K202" s="1832"/>
      <c r="L202" s="1832"/>
      <c r="M202" s="1832"/>
      <c r="N202" s="1832"/>
      <c r="O202" s="1832"/>
      <c r="P202" s="1832"/>
      <c r="Q202" s="1832"/>
      <c r="R202" s="1832"/>
      <c r="S202" s="1832"/>
      <c r="T202" s="1832"/>
      <c r="U202" s="1833"/>
      <c r="V202" s="994"/>
      <c r="W202" s="994"/>
      <c r="X202" s="1286"/>
      <c r="Y202" s="990"/>
      <c r="Z202" s="988"/>
    </row>
    <row r="203" spans="1:26" ht="12.75">
      <c r="A203" s="1003"/>
      <c r="B203" s="994"/>
      <c r="C203" s="1831" t="s">
        <v>434</v>
      </c>
      <c r="D203" s="1832"/>
      <c r="E203" s="1832"/>
      <c r="F203" s="1832"/>
      <c r="G203" s="1832"/>
      <c r="H203" s="1832"/>
      <c r="I203" s="1832"/>
      <c r="J203" s="1832"/>
      <c r="K203" s="1832"/>
      <c r="L203" s="1832"/>
      <c r="M203" s="1832"/>
      <c r="N203" s="1832"/>
      <c r="O203" s="1832"/>
      <c r="P203" s="1832"/>
      <c r="Q203" s="1832"/>
      <c r="R203" s="1832"/>
      <c r="S203" s="1832"/>
      <c r="T203" s="1832"/>
      <c r="U203" s="1833"/>
      <c r="V203" s="994"/>
      <c r="W203" s="994"/>
      <c r="X203" s="1286"/>
      <c r="Y203" s="990"/>
      <c r="Z203" s="988"/>
    </row>
    <row r="204" spans="1:26" ht="12.75" hidden="1">
      <c r="A204" s="1003"/>
      <c r="B204" s="994"/>
      <c r="C204" s="1831" t="s">
        <v>436</v>
      </c>
      <c r="D204" s="1832"/>
      <c r="E204" s="1832"/>
      <c r="F204" s="1832"/>
      <c r="G204" s="1832"/>
      <c r="H204" s="1832"/>
      <c r="I204" s="1832"/>
      <c r="J204" s="1832"/>
      <c r="K204" s="1832"/>
      <c r="L204" s="1832"/>
      <c r="M204" s="1832"/>
      <c r="N204" s="1832"/>
      <c r="O204" s="1832"/>
      <c r="P204" s="1832"/>
      <c r="Q204" s="1832"/>
      <c r="R204" s="1832"/>
      <c r="S204" s="1832"/>
      <c r="T204" s="1832"/>
      <c r="U204" s="1833"/>
      <c r="V204" s="994"/>
      <c r="W204" s="994"/>
      <c r="X204" s="1286"/>
      <c r="Y204" s="990"/>
      <c r="Z204" s="988"/>
    </row>
    <row r="205" spans="1:26" ht="12.75" hidden="1">
      <c r="A205" s="1003"/>
      <c r="B205" s="994"/>
      <c r="C205" s="1852" t="s">
        <v>437</v>
      </c>
      <c r="D205" s="1853"/>
      <c r="E205" s="1853"/>
      <c r="F205" s="1853"/>
      <c r="G205" s="1853"/>
      <c r="H205" s="1853"/>
      <c r="I205" s="1853"/>
      <c r="J205" s="1853"/>
      <c r="K205" s="1853"/>
      <c r="L205" s="1853"/>
      <c r="M205" s="1853"/>
      <c r="N205" s="1853"/>
      <c r="O205" s="1853"/>
      <c r="P205" s="1853"/>
      <c r="Q205" s="1853"/>
      <c r="R205" s="1853"/>
      <c r="S205" s="1853"/>
      <c r="T205" s="1853"/>
      <c r="U205" s="1854"/>
      <c r="V205" s="994"/>
      <c r="W205" s="994"/>
      <c r="X205" s="1286"/>
      <c r="Y205" s="990"/>
      <c r="Z205" s="988"/>
    </row>
    <row r="206" spans="1:26" ht="24" customHeight="1">
      <c r="A206" s="1333">
        <v>13</v>
      </c>
      <c r="B206" s="995"/>
      <c r="C206" s="1849" t="s">
        <v>481</v>
      </c>
      <c r="D206" s="1850"/>
      <c r="E206" s="1850"/>
      <c r="F206" s="1850"/>
      <c r="G206" s="1850"/>
      <c r="H206" s="1850"/>
      <c r="I206" s="1850"/>
      <c r="J206" s="1850"/>
      <c r="K206" s="1850"/>
      <c r="L206" s="1850"/>
      <c r="M206" s="1850"/>
      <c r="N206" s="1850"/>
      <c r="O206" s="1850"/>
      <c r="P206" s="1850"/>
      <c r="Q206" s="1850"/>
      <c r="R206" s="1850"/>
      <c r="S206" s="1850"/>
      <c r="T206" s="1850"/>
      <c r="U206" s="1851"/>
      <c r="V206" s="995"/>
      <c r="W206" s="995"/>
      <c r="X206" s="1288">
        <f>SUM(X195,X181,X179,X168,X157,X146)</f>
        <v>1704369</v>
      </c>
      <c r="Y206" s="1019">
        <f>SUM(Y195,Y181,Y179,Y168,Y157,Y146)</f>
        <v>0</v>
      </c>
      <c r="Z206" s="1288">
        <f>SUM(Z195,Z181,Z179,Z168,Z157,Z146)</f>
        <v>1704369</v>
      </c>
    </row>
  </sheetData>
  <sheetProtection selectLockedCells="1" selectUnlockedCells="1"/>
  <mergeCells count="177">
    <mergeCell ref="B111:T111"/>
    <mergeCell ref="B108:T108"/>
    <mergeCell ref="E1:F1"/>
    <mergeCell ref="C3:F3"/>
    <mergeCell ref="E5:F5"/>
    <mergeCell ref="B79:T79"/>
    <mergeCell ref="B94:T94"/>
    <mergeCell ref="B74:T74"/>
    <mergeCell ref="B89:T89"/>
    <mergeCell ref="B69:T69"/>
    <mergeCell ref="U111:W111"/>
    <mergeCell ref="U106:W106"/>
    <mergeCell ref="U81:W81"/>
    <mergeCell ref="U80:W80"/>
    <mergeCell ref="U104:W104"/>
    <mergeCell ref="U91:W91"/>
    <mergeCell ref="U87:W87"/>
    <mergeCell ref="U89:W89"/>
    <mergeCell ref="U85:W85"/>
    <mergeCell ref="U84:W84"/>
    <mergeCell ref="B112:T112"/>
    <mergeCell ref="C113:E113"/>
    <mergeCell ref="C114:E114"/>
    <mergeCell ref="U118:W118"/>
    <mergeCell ref="U117:W117"/>
    <mergeCell ref="B117:T117"/>
    <mergeCell ref="U116:W116"/>
    <mergeCell ref="B118:T118"/>
    <mergeCell ref="B115:T115"/>
    <mergeCell ref="B116:T116"/>
    <mergeCell ref="B106:T106"/>
    <mergeCell ref="U102:W102"/>
    <mergeCell ref="B97:T97"/>
    <mergeCell ref="B100:T100"/>
    <mergeCell ref="U100:W100"/>
    <mergeCell ref="U97:W97"/>
    <mergeCell ref="B104:T104"/>
    <mergeCell ref="B101:T101"/>
    <mergeCell ref="B99:T99"/>
    <mergeCell ref="B98:T98"/>
    <mergeCell ref="B93:T93"/>
    <mergeCell ref="U110:W110"/>
    <mergeCell ref="B107:T107"/>
    <mergeCell ref="B110:T110"/>
    <mergeCell ref="U105:W105"/>
    <mergeCell ref="B109:T109"/>
    <mergeCell ref="U109:W109"/>
    <mergeCell ref="U108:W108"/>
    <mergeCell ref="U107:W107"/>
    <mergeCell ref="B105:T105"/>
    <mergeCell ref="U98:W98"/>
    <mergeCell ref="U95:W95"/>
    <mergeCell ref="U99:W99"/>
    <mergeCell ref="U96:W96"/>
    <mergeCell ref="U101:W101"/>
    <mergeCell ref="U74:W74"/>
    <mergeCell ref="U75:W75"/>
    <mergeCell ref="U76:W76"/>
    <mergeCell ref="B78:T78"/>
    <mergeCell ref="B84:T84"/>
    <mergeCell ref="U83:W83"/>
    <mergeCell ref="B83:T83"/>
    <mergeCell ref="U79:W79"/>
    <mergeCell ref="U78:W78"/>
    <mergeCell ref="B81:T81"/>
    <mergeCell ref="U70:W70"/>
    <mergeCell ref="U72:W72"/>
    <mergeCell ref="B72:T72"/>
    <mergeCell ref="U73:W73"/>
    <mergeCell ref="B73:T73"/>
    <mergeCell ref="B70:T70"/>
    <mergeCell ref="B71:T71"/>
    <mergeCell ref="U71:W71"/>
    <mergeCell ref="B77:T77"/>
    <mergeCell ref="B91:T91"/>
    <mergeCell ref="B102:T102"/>
    <mergeCell ref="B90:T90"/>
    <mergeCell ref="U90:W90"/>
    <mergeCell ref="U88:W88"/>
    <mergeCell ref="B88:T88"/>
    <mergeCell ref="U92:W92"/>
    <mergeCell ref="B92:T92"/>
    <mergeCell ref="U93:W93"/>
    <mergeCell ref="U103:W103"/>
    <mergeCell ref="B95:T95"/>
    <mergeCell ref="B76:T76"/>
    <mergeCell ref="U77:W77"/>
    <mergeCell ref="B82:T82"/>
    <mergeCell ref="B96:T96"/>
    <mergeCell ref="B86:T86"/>
    <mergeCell ref="B87:T87"/>
    <mergeCell ref="B80:T80"/>
    <mergeCell ref="U82:W82"/>
    <mergeCell ref="A68:B68"/>
    <mergeCell ref="C68:U68"/>
    <mergeCell ref="U122:W122"/>
    <mergeCell ref="U94:W94"/>
    <mergeCell ref="B103:T103"/>
    <mergeCell ref="B121:T121"/>
    <mergeCell ref="B75:T75"/>
    <mergeCell ref="U115:W115"/>
    <mergeCell ref="V68:W68"/>
    <mergeCell ref="U86:W86"/>
    <mergeCell ref="C192:U192"/>
    <mergeCell ref="C193:U193"/>
    <mergeCell ref="U69:W69"/>
    <mergeCell ref="C176:U176"/>
    <mergeCell ref="C175:U175"/>
    <mergeCell ref="C174:U174"/>
    <mergeCell ref="C156:U156"/>
    <mergeCell ref="C157:U157"/>
    <mergeCell ref="C173:U173"/>
    <mergeCell ref="B85:T85"/>
    <mergeCell ref="C171:U171"/>
    <mergeCell ref="C187:U187"/>
    <mergeCell ref="C170:U170"/>
    <mergeCell ref="C160:U160"/>
    <mergeCell ref="C189:U189"/>
    <mergeCell ref="C180:U180"/>
    <mergeCell ref="C184:U184"/>
    <mergeCell ref="C167:U167"/>
    <mergeCell ref="C168:U168"/>
    <mergeCell ref="C200:U200"/>
    <mergeCell ref="C201:U201"/>
    <mergeCell ref="C202:U202"/>
    <mergeCell ref="C196:U196"/>
    <mergeCell ref="C198:U198"/>
    <mergeCell ref="C206:U206"/>
    <mergeCell ref="C205:U205"/>
    <mergeCell ref="C204:U204"/>
    <mergeCell ref="C203:U203"/>
    <mergeCell ref="C194:U194"/>
    <mergeCell ref="C179:U179"/>
    <mergeCell ref="C169:U169"/>
    <mergeCell ref="C191:U191"/>
    <mergeCell ref="C172:U172"/>
    <mergeCell ref="C188:U188"/>
    <mergeCell ref="C178:U178"/>
    <mergeCell ref="C177:U177"/>
    <mergeCell ref="C186:U186"/>
    <mergeCell ref="C185:U185"/>
    <mergeCell ref="C158:U158"/>
    <mergeCell ref="C165:U165"/>
    <mergeCell ref="C159:U159"/>
    <mergeCell ref="C199:U199"/>
    <mergeCell ref="C166:U166"/>
    <mergeCell ref="C197:U197"/>
    <mergeCell ref="C181:U181"/>
    <mergeCell ref="C183:U183"/>
    <mergeCell ref="C182:U182"/>
    <mergeCell ref="C195:U195"/>
    <mergeCell ref="C190:U190"/>
    <mergeCell ref="C164:U164"/>
    <mergeCell ref="C146:U146"/>
    <mergeCell ref="C163:U163"/>
    <mergeCell ref="C162:U162"/>
    <mergeCell ref="C161:U161"/>
    <mergeCell ref="C149:U149"/>
    <mergeCell ref="C152:U152"/>
    <mergeCell ref="C147:U147"/>
    <mergeCell ref="C151:U151"/>
    <mergeCell ref="U119:W119"/>
    <mergeCell ref="U120:W120"/>
    <mergeCell ref="C153:U153"/>
    <mergeCell ref="V145:W145"/>
    <mergeCell ref="B122:T122"/>
    <mergeCell ref="C154:U154"/>
    <mergeCell ref="C148:U148"/>
    <mergeCell ref="B120:T120"/>
    <mergeCell ref="B119:T119"/>
    <mergeCell ref="U121:W121"/>
    <mergeCell ref="A145:B145"/>
    <mergeCell ref="C145:U145"/>
    <mergeCell ref="B123:T123"/>
    <mergeCell ref="C150:U150"/>
    <mergeCell ref="U123:W123"/>
    <mergeCell ref="C155:U155"/>
  </mergeCells>
  <printOptions/>
  <pageMargins left="0" right="0" top="1.1811023622047245" bottom="0" header="0.5118110236220472" footer="0.5118110236220472"/>
  <pageSetup horizontalDpi="300" verticalDpi="300" orientation="portrait" paperSize="9" r:id="rId1"/>
  <headerFooter alignWithMargins="0">
    <oddHeader>&amp;C&amp;"Times New Roman,Félkövér"&amp;9ZAJK KÖZSÉG ÖNKORMÁNYZATA 2019.ÉVI MŰKŐDÉSI ÉS FELHALMOZÁSI CÉLÚ TÁMOGATÁSAINAK, ÁTADOTT PÉNZESZKÖZEINEK ELŐIRÁNYZATA&amp;R
&amp;"Times New Roman,Félkövér"&amp;9Adatok: Ft-ban</oddHeader>
  </headerFooter>
  <rowBreaks count="1" manualBreakCount="1"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29"/>
  <sheetViews>
    <sheetView zoomScalePageLayoutView="0" workbookViewId="0" topLeftCell="A8">
      <selection activeCell="O60" sqref="O60"/>
    </sheetView>
  </sheetViews>
  <sheetFormatPr defaultColWidth="9.140625" defaultRowHeight="12.75"/>
  <cols>
    <col min="1" max="1" width="3.28125" style="0" customWidth="1"/>
    <col min="2" max="2" width="28.140625" style="0" customWidth="1"/>
    <col min="3" max="3" width="7.7109375" style="16" customWidth="1"/>
    <col min="4" max="4" width="8.28125" style="16" customWidth="1"/>
    <col min="5" max="5" width="7.7109375" style="16" customWidth="1"/>
    <col min="6" max="6" width="6.8515625" style="0" customWidth="1"/>
    <col min="7" max="7" width="7.00390625" style="0" customWidth="1"/>
    <col min="8" max="10" width="0" style="0" hidden="1" customWidth="1"/>
    <col min="11" max="11" width="8.57421875" style="16" customWidth="1"/>
    <col min="12" max="12" width="8.8515625" style="16" customWidth="1"/>
  </cols>
  <sheetData>
    <row r="1" spans="5:12" ht="12.75" hidden="1">
      <c r="E1" t="s">
        <v>1061</v>
      </c>
      <c r="L1" s="17"/>
    </row>
    <row r="2" ht="12.75" hidden="1">
      <c r="K2" s="18"/>
    </row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8" ht="13.5" customHeight="1"/>
    <row r="20" ht="13.5" customHeight="1"/>
    <row r="21" spans="13:14" ht="12.75" hidden="1">
      <c r="M21" s="19"/>
      <c r="N21" s="19"/>
    </row>
    <row r="22" spans="13:14" ht="12.75" hidden="1">
      <c r="M22" s="19"/>
      <c r="N22" s="19"/>
    </row>
    <row r="23" spans="13:14" ht="12.75" hidden="1">
      <c r="M23" s="19"/>
      <c r="N23" s="19"/>
    </row>
    <row r="24" spans="13:14" ht="12.75" hidden="1">
      <c r="M24" s="19"/>
      <c r="N24" s="19"/>
    </row>
    <row r="25" spans="13:14" ht="12.75" hidden="1">
      <c r="M25" s="19"/>
      <c r="N25" s="19"/>
    </row>
    <row r="26" spans="13:14" ht="12.75" hidden="1">
      <c r="M26" s="19"/>
      <c r="N26" s="19"/>
    </row>
    <row r="27" spans="13:14" ht="12.75" hidden="1">
      <c r="M27" s="19"/>
      <c r="N27" s="19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25.5" customHeight="1"/>
    <row r="43" ht="11.25" customHeight="1"/>
    <row r="44" ht="25.5" customHeight="1" hidden="1"/>
    <row r="45" ht="13.5" customHeight="1"/>
    <row r="46" ht="9.75" customHeight="1"/>
    <row r="47" ht="24" customHeight="1"/>
    <row r="61" ht="12.75" hidden="1"/>
    <row r="62" ht="24" customHeight="1"/>
    <row r="64" ht="12.75" hidden="1"/>
    <row r="65" ht="13.5" customHeight="1"/>
    <row r="67" ht="23.25" customHeight="1"/>
    <row r="68" ht="12.75" hidden="1"/>
    <row r="69" ht="12.75" hidden="1"/>
    <row r="70" ht="12.75" customHeight="1"/>
    <row r="71" ht="12.75" customHeight="1"/>
    <row r="74" ht="12.75" customHeight="1"/>
    <row r="75" ht="21" customHeight="1"/>
    <row r="76" ht="21.75" customHeight="1"/>
    <row r="77" ht="23.25" customHeight="1"/>
    <row r="78" ht="12" customHeight="1"/>
    <row r="80" ht="11.25" customHeight="1"/>
    <row r="81" ht="13.5" customHeight="1"/>
    <row r="83" ht="25.5" customHeight="1"/>
    <row r="84" ht="9.75" customHeight="1"/>
    <row r="85" ht="9.75" customHeight="1"/>
    <row r="86" ht="9.75" customHeight="1">
      <c r="N86" t="s">
        <v>1062</v>
      </c>
    </row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15.75" customHeight="1"/>
    <row r="95" ht="12.75" hidden="1"/>
    <row r="96" ht="13.5" customHeight="1"/>
    <row r="98" ht="14.25" customHeight="1"/>
    <row r="101" ht="12.75" hidden="1"/>
    <row r="102" ht="12.75" hidden="1"/>
    <row r="104" ht="24.75" customHeight="1"/>
    <row r="106" ht="12.75" hidden="1"/>
    <row r="107" ht="12.75" hidden="1"/>
    <row r="110" ht="24" customHeight="1"/>
    <row r="111" ht="12.75" hidden="1"/>
    <row r="112" ht="12.75" hidden="1"/>
    <row r="113" ht="12.75" hidden="1"/>
    <row r="114" ht="12.75" hidden="1"/>
    <row r="115" ht="3" customHeight="1"/>
    <row r="116" ht="21.75" customHeight="1"/>
    <row r="117" ht="11.25" customHeight="1"/>
    <row r="118" ht="13.5" customHeight="1"/>
    <row r="119" ht="12" customHeight="1"/>
    <row r="122" ht="12.75" hidden="1"/>
    <row r="123" ht="12.75" hidden="1"/>
    <row r="124" ht="12.75" hidden="1">
      <c r="N124" s="20"/>
    </row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4" ht="12.75" hidden="1"/>
    <row r="135" ht="12.75" hidden="1"/>
    <row r="136" ht="12.75" hidden="1"/>
    <row r="137" ht="15" customHeight="1"/>
    <row r="138" ht="4.5" customHeight="1"/>
    <row r="140" ht="12.75" hidden="1"/>
    <row r="141" ht="12.75" hidden="1"/>
    <row r="143" ht="12" customHeight="1"/>
    <row r="144" ht="11.25" customHeight="1" hidden="1"/>
    <row r="145" ht="12" customHeight="1" hidden="1"/>
    <row r="148" ht="12.75" hidden="1"/>
    <row r="149" ht="12.75" hidden="1"/>
    <row r="151" ht="12" customHeight="1"/>
    <row r="152" ht="11.25" customHeight="1" hidden="1"/>
    <row r="153" ht="12" customHeight="1" hidden="1"/>
    <row r="157" ht="12.75" hidden="1"/>
    <row r="158" ht="13.5" customHeight="1"/>
    <row r="159" ht="13.5" customHeight="1"/>
    <row r="160" ht="13.5" customHeight="1"/>
    <row r="161" ht="13.5" customHeight="1"/>
    <row r="162" ht="24.75" customHeight="1"/>
    <row r="163" spans="1:12" ht="24.75" customHeight="1">
      <c r="A163" s="21"/>
      <c r="B163" s="21"/>
      <c r="C163" s="22"/>
      <c r="D163" s="22"/>
      <c r="E163" s="22"/>
      <c r="F163" s="23"/>
      <c r="G163" s="23"/>
      <c r="H163" s="23"/>
      <c r="I163" s="23"/>
      <c r="J163" s="23"/>
      <c r="K163" s="22"/>
      <c r="L163" s="22"/>
    </row>
    <row r="171" ht="24.75" customHeight="1"/>
    <row r="172" spans="1:12" ht="24.75" customHeight="1">
      <c r="A172" s="24"/>
      <c r="B172" s="24"/>
      <c r="C172" s="22"/>
      <c r="D172" s="22"/>
      <c r="E172" s="22"/>
      <c r="F172" s="23"/>
      <c r="G172" s="23"/>
      <c r="H172" s="23"/>
      <c r="I172" s="23"/>
      <c r="J172" s="23"/>
      <c r="K172" s="22"/>
      <c r="L172" s="22"/>
    </row>
    <row r="173" spans="1:12" ht="24.75" customHeight="1">
      <c r="A173" s="24"/>
      <c r="B173" s="24"/>
      <c r="C173" s="22"/>
      <c r="D173" s="22"/>
      <c r="E173" s="22"/>
      <c r="F173" s="23"/>
      <c r="G173" s="23"/>
      <c r="H173" s="23"/>
      <c r="I173" s="23"/>
      <c r="J173" s="23"/>
      <c r="K173" s="22"/>
      <c r="L173" s="22"/>
    </row>
    <row r="174" spans="1:12" ht="24.75" customHeight="1">
      <c r="A174" s="24"/>
      <c r="B174" s="24"/>
      <c r="C174" s="22"/>
      <c r="D174" s="22"/>
      <c r="E174" s="22"/>
      <c r="F174" s="23"/>
      <c r="G174" s="23"/>
      <c r="H174" s="23"/>
      <c r="I174" s="23"/>
      <c r="J174" s="23"/>
      <c r="K174" s="22"/>
      <c r="L174" s="22"/>
    </row>
    <row r="175" spans="1:12" ht="24.75" customHeight="1">
      <c r="A175" s="24"/>
      <c r="B175" s="24"/>
      <c r="C175" s="22"/>
      <c r="D175" s="22"/>
      <c r="E175" s="22"/>
      <c r="F175" s="23"/>
      <c r="G175" s="23"/>
      <c r="H175" s="23"/>
      <c r="I175" s="23"/>
      <c r="J175" s="23"/>
      <c r="K175" s="22"/>
      <c r="L175" s="22"/>
    </row>
    <row r="176" spans="1:12" ht="24.75" customHeight="1">
      <c r="A176" s="24"/>
      <c r="B176" s="24"/>
      <c r="C176" s="22"/>
      <c r="D176" s="22"/>
      <c r="E176" s="22"/>
      <c r="F176" s="23"/>
      <c r="G176" s="23"/>
      <c r="H176" s="23"/>
      <c r="I176" s="23"/>
      <c r="J176" s="23"/>
      <c r="K176" s="22"/>
      <c r="L176" s="22"/>
    </row>
    <row r="177" spans="1:12" ht="24.75" customHeight="1">
      <c r="A177" s="24"/>
      <c r="B177" s="24"/>
      <c r="C177" s="22"/>
      <c r="D177" s="22"/>
      <c r="E177" s="22"/>
      <c r="F177" s="23"/>
      <c r="G177" s="23"/>
      <c r="H177" s="23"/>
      <c r="I177" s="23"/>
      <c r="J177" s="23"/>
      <c r="K177" s="22"/>
      <c r="L177" s="22"/>
    </row>
    <row r="178" ht="23.25" customHeight="1"/>
    <row r="181" spans="2:22" ht="12.75">
      <c r="B181" s="16"/>
      <c r="J181" s="18"/>
      <c r="K181" s="18"/>
      <c r="N181" s="16"/>
      <c r="V181" s="18"/>
    </row>
    <row r="182" spans="2:22" ht="12.75">
      <c r="B182" s="16"/>
      <c r="J182" s="18"/>
      <c r="K182" s="18"/>
      <c r="N182" s="16"/>
      <c r="V182" s="18"/>
    </row>
    <row r="183" spans="2:14" ht="12.75">
      <c r="B183" s="16"/>
      <c r="C183"/>
      <c r="J183" s="18"/>
      <c r="N183" s="16"/>
    </row>
    <row r="184" spans="1:14" ht="12.75">
      <c r="A184" s="1769" t="s">
        <v>1063</v>
      </c>
      <c r="B184" s="1769"/>
      <c r="C184" s="1769"/>
      <c r="D184" s="1769"/>
      <c r="E184" s="1769"/>
      <c r="F184" s="1769"/>
      <c r="G184" s="1769"/>
      <c r="H184" s="1769"/>
      <c r="I184" s="1769"/>
      <c r="J184" s="1769"/>
      <c r="N184" s="16"/>
    </row>
    <row r="185" ht="12.75">
      <c r="L185" s="16" t="s">
        <v>1064</v>
      </c>
    </row>
    <row r="186" spans="1:12" ht="13.5" customHeight="1">
      <c r="A186" s="1770"/>
      <c r="B186" s="1771" t="s">
        <v>1065</v>
      </c>
      <c r="C186" s="25" t="s">
        <v>1044</v>
      </c>
      <c r="D186" s="1767" t="s">
        <v>1045</v>
      </c>
      <c r="E186" s="1767"/>
      <c r="F186" s="1767"/>
      <c r="G186" s="1767"/>
      <c r="H186" s="1767"/>
      <c r="I186" s="1767"/>
      <c r="J186" s="1767"/>
      <c r="K186" s="26" t="s">
        <v>1066</v>
      </c>
      <c r="L186" s="26" t="s">
        <v>1067</v>
      </c>
    </row>
    <row r="187" spans="1:12" ht="12.75">
      <c r="A187" s="1770"/>
      <c r="B187" s="1771"/>
      <c r="C187" s="27"/>
      <c r="D187" s="28"/>
      <c r="E187" s="29" t="s">
        <v>1068</v>
      </c>
      <c r="F187" s="28"/>
      <c r="G187" s="28"/>
      <c r="H187" s="28"/>
      <c r="I187" s="28"/>
      <c r="J187" s="30"/>
      <c r="K187" s="1767" t="s">
        <v>1069</v>
      </c>
      <c r="L187" s="1767"/>
    </row>
    <row r="188" spans="1:12" ht="12.75">
      <c r="A188" s="1768" t="s">
        <v>1070</v>
      </c>
      <c r="B188" s="1768"/>
      <c r="C188" s="31"/>
      <c r="D188" s="32"/>
      <c r="E188" s="32"/>
      <c r="F188" s="33"/>
      <c r="G188" s="33"/>
      <c r="H188" s="33"/>
      <c r="I188" s="33"/>
      <c r="J188" s="33"/>
      <c r="K188" s="33"/>
      <c r="L188" s="34"/>
    </row>
    <row r="189" spans="1:12" ht="13.5" customHeight="1">
      <c r="A189" s="35">
        <v>1</v>
      </c>
      <c r="B189" s="36" t="s">
        <v>1071</v>
      </c>
      <c r="C189" s="37"/>
      <c r="D189" s="38"/>
      <c r="E189" s="38"/>
      <c r="F189" s="39"/>
      <c r="G189" s="40"/>
      <c r="H189" s="39"/>
      <c r="I189" s="41"/>
      <c r="J189" s="42"/>
      <c r="K189" s="43"/>
      <c r="L189" s="38"/>
    </row>
    <row r="190" spans="1:12" ht="13.5" customHeight="1">
      <c r="A190" s="44">
        <v>2</v>
      </c>
      <c r="B190" s="45" t="s">
        <v>1072</v>
      </c>
      <c r="C190" s="46"/>
      <c r="D190" s="47"/>
      <c r="E190" s="47"/>
      <c r="F190" s="48"/>
      <c r="G190" s="49"/>
      <c r="H190" s="48"/>
      <c r="I190" s="50"/>
      <c r="J190" s="50"/>
      <c r="K190" s="51"/>
      <c r="L190" s="52"/>
    </row>
    <row r="191" spans="1:12" ht="13.5" customHeight="1">
      <c r="A191" s="44">
        <v>3</v>
      </c>
      <c r="B191" s="45" t="s">
        <v>1073</v>
      </c>
      <c r="C191" s="46"/>
      <c r="D191" s="47"/>
      <c r="E191" s="47"/>
      <c r="F191" s="48"/>
      <c r="G191" s="49"/>
      <c r="H191" s="48"/>
      <c r="I191" s="50"/>
      <c r="J191" s="50"/>
      <c r="K191" s="53"/>
      <c r="L191" s="47"/>
    </row>
    <row r="192" spans="1:12" ht="13.5" customHeight="1">
      <c r="A192" s="44">
        <v>4</v>
      </c>
      <c r="B192" s="45" t="s">
        <v>1074</v>
      </c>
      <c r="C192" s="46"/>
      <c r="D192" s="47"/>
      <c r="E192" s="47"/>
      <c r="F192" s="48"/>
      <c r="G192" s="49"/>
      <c r="H192" s="48"/>
      <c r="I192" s="50"/>
      <c r="J192" s="50"/>
      <c r="K192" s="53"/>
      <c r="L192" s="47"/>
    </row>
    <row r="193" spans="1:12" ht="13.5" customHeight="1">
      <c r="A193" s="44">
        <v>5</v>
      </c>
      <c r="B193" s="45" t="s">
        <v>1075</v>
      </c>
      <c r="C193" s="46"/>
      <c r="D193" s="47"/>
      <c r="E193" s="47"/>
      <c r="F193" s="48"/>
      <c r="G193" s="49"/>
      <c r="H193" s="48"/>
      <c r="I193" s="50"/>
      <c r="J193" s="50"/>
      <c r="K193" s="53"/>
      <c r="L193" s="47"/>
    </row>
    <row r="194" spans="1:12" ht="13.5" customHeight="1">
      <c r="A194" s="44">
        <v>6</v>
      </c>
      <c r="B194" s="45" t="s">
        <v>1076</v>
      </c>
      <c r="C194" s="46"/>
      <c r="D194" s="47"/>
      <c r="E194" s="47"/>
      <c r="F194" s="48"/>
      <c r="G194" s="49"/>
      <c r="H194" s="48"/>
      <c r="I194" s="50"/>
      <c r="J194" s="50"/>
      <c r="K194" s="53"/>
      <c r="L194" s="47"/>
    </row>
    <row r="195" spans="1:12" ht="13.5" customHeight="1">
      <c r="A195" s="44">
        <v>7</v>
      </c>
      <c r="B195" s="45" t="s">
        <v>1077</v>
      </c>
      <c r="C195" s="46"/>
      <c r="D195" s="47"/>
      <c r="E195" s="47"/>
      <c r="F195" s="48"/>
      <c r="G195" s="49"/>
      <c r="H195" s="48"/>
      <c r="I195" s="50"/>
      <c r="J195" s="50"/>
      <c r="K195" s="53"/>
      <c r="L195" s="47"/>
    </row>
    <row r="196" spans="1:12" ht="13.5" customHeight="1">
      <c r="A196" s="54">
        <v>8</v>
      </c>
      <c r="B196" s="55" t="s">
        <v>1078</v>
      </c>
      <c r="C196" s="56"/>
      <c r="D196" s="47"/>
      <c r="E196" s="57"/>
      <c r="F196" s="58"/>
      <c r="G196" s="59"/>
      <c r="H196" s="58"/>
      <c r="I196" s="60"/>
      <c r="J196" s="60"/>
      <c r="K196" s="61"/>
      <c r="L196" s="57"/>
    </row>
    <row r="197" spans="1:12" ht="13.5" customHeight="1" hidden="1">
      <c r="A197" s="44">
        <v>9</v>
      </c>
      <c r="B197" s="45"/>
      <c r="C197" s="46"/>
      <c r="D197" s="47"/>
      <c r="E197" s="47"/>
      <c r="F197" s="48"/>
      <c r="G197" s="49"/>
      <c r="H197" s="48"/>
      <c r="I197" s="50"/>
      <c r="J197" s="50"/>
      <c r="K197" s="53"/>
      <c r="L197" s="47"/>
    </row>
    <row r="198" spans="1:12" ht="13.5" customHeight="1">
      <c r="A198" s="62">
        <v>9</v>
      </c>
      <c r="B198" s="63" t="s">
        <v>1079</v>
      </c>
      <c r="C198" s="56"/>
      <c r="D198" s="57"/>
      <c r="E198" s="57"/>
      <c r="F198" s="58"/>
      <c r="G198" s="59"/>
      <c r="H198" s="64"/>
      <c r="I198" s="65"/>
      <c r="J198" s="65"/>
      <c r="K198" s="66"/>
      <c r="L198" s="57"/>
    </row>
    <row r="199" spans="1:12" ht="13.5" customHeight="1">
      <c r="A199" s="67">
        <v>10</v>
      </c>
      <c r="B199" s="68" t="s">
        <v>1080</v>
      </c>
      <c r="C199" s="69">
        <f>SUM(C189:C198)</f>
        <v>0</v>
      </c>
      <c r="D199" s="70">
        <f>SUM(D189:D198)</f>
        <v>0</v>
      </c>
      <c r="E199" s="70">
        <f>SUM(E189:E198)</f>
        <v>0</v>
      </c>
      <c r="F199" s="71"/>
      <c r="G199" s="72"/>
      <c r="H199" s="71"/>
      <c r="I199" s="73"/>
      <c r="J199" s="73"/>
      <c r="K199" s="74">
        <f>SUM(K189:K198)</f>
        <v>0</v>
      </c>
      <c r="L199" s="70"/>
    </row>
    <row r="200" spans="1:12" ht="13.5" customHeight="1">
      <c r="A200" s="75">
        <v>11</v>
      </c>
      <c r="B200" s="76" t="s">
        <v>1081</v>
      </c>
      <c r="C200" s="51"/>
      <c r="D200" s="52"/>
      <c r="E200" s="52"/>
      <c r="F200" s="77"/>
      <c r="G200" s="78"/>
      <c r="H200" s="77"/>
      <c r="I200" s="42"/>
      <c r="J200" s="42"/>
      <c r="K200" s="51"/>
      <c r="L200" s="52"/>
    </row>
    <row r="201" spans="1:12" ht="13.5" customHeight="1">
      <c r="A201" s="75">
        <v>12</v>
      </c>
      <c r="B201" s="76" t="s">
        <v>1082</v>
      </c>
      <c r="C201" s="51"/>
      <c r="D201" s="52"/>
      <c r="E201" s="47"/>
      <c r="F201" s="77"/>
      <c r="G201" s="78"/>
      <c r="H201" s="77"/>
      <c r="I201" s="42"/>
      <c r="J201" s="42"/>
      <c r="K201" s="51"/>
      <c r="L201" s="52"/>
    </row>
    <row r="202" spans="1:12" ht="13.5" customHeight="1">
      <c r="A202" s="79">
        <v>13</v>
      </c>
      <c r="B202" s="80" t="s">
        <v>1083</v>
      </c>
      <c r="C202" s="53"/>
      <c r="D202" s="52"/>
      <c r="E202" s="47"/>
      <c r="F202" s="48"/>
      <c r="G202" s="49"/>
      <c r="H202" s="48"/>
      <c r="I202" s="50"/>
      <c r="J202" s="50"/>
      <c r="K202" s="53"/>
      <c r="L202" s="47"/>
    </row>
    <row r="203" spans="1:12" ht="13.5" customHeight="1">
      <c r="A203" s="79">
        <v>14</v>
      </c>
      <c r="B203" s="80" t="s">
        <v>1084</v>
      </c>
      <c r="C203" s="53"/>
      <c r="D203" s="52"/>
      <c r="E203" s="47"/>
      <c r="F203" s="48"/>
      <c r="G203" s="49"/>
      <c r="H203" s="48"/>
      <c r="I203" s="50"/>
      <c r="J203" s="50"/>
      <c r="K203" s="53"/>
      <c r="L203" s="47"/>
    </row>
    <row r="204" spans="1:12" ht="13.5" customHeight="1">
      <c r="A204" s="79">
        <v>15</v>
      </c>
      <c r="B204" s="80" t="s">
        <v>1085</v>
      </c>
      <c r="C204" s="53"/>
      <c r="D204" s="52"/>
      <c r="E204" s="47"/>
      <c r="F204" s="48"/>
      <c r="G204" s="49"/>
      <c r="H204" s="48"/>
      <c r="I204" s="50"/>
      <c r="J204" s="50"/>
      <c r="K204" s="53"/>
      <c r="L204" s="47"/>
    </row>
    <row r="205" spans="1:12" ht="13.5" customHeight="1">
      <c r="A205" s="81">
        <v>16</v>
      </c>
      <c r="B205" s="45" t="s">
        <v>1086</v>
      </c>
      <c r="C205" s="61"/>
      <c r="D205" s="52"/>
      <c r="E205" s="47"/>
      <c r="F205" s="58"/>
      <c r="G205" s="59"/>
      <c r="H205" s="58"/>
      <c r="I205" s="60"/>
      <c r="J205" s="60"/>
      <c r="K205" s="61"/>
      <c r="L205" s="57"/>
    </row>
    <row r="206" spans="1:12" ht="13.5" customHeight="1">
      <c r="A206" s="81">
        <v>17</v>
      </c>
      <c r="B206" s="82" t="s">
        <v>1087</v>
      </c>
      <c r="C206" s="61"/>
      <c r="D206" s="83"/>
      <c r="E206" s="57"/>
      <c r="F206" s="58"/>
      <c r="G206" s="59"/>
      <c r="H206" s="58"/>
      <c r="I206" s="60"/>
      <c r="J206" s="60"/>
      <c r="K206" s="61"/>
      <c r="L206" s="57"/>
    </row>
    <row r="207" spans="1:12" ht="13.5" customHeight="1">
      <c r="A207" s="67">
        <v>18</v>
      </c>
      <c r="B207" s="84" t="s">
        <v>1088</v>
      </c>
      <c r="C207" s="74">
        <f>SUM(C200:C206)</f>
        <v>0</v>
      </c>
      <c r="D207" s="70">
        <f>SUM(D200:D206)</f>
        <v>0</v>
      </c>
      <c r="E207" s="70">
        <f>SUM(E200:E206)</f>
        <v>0</v>
      </c>
      <c r="F207" s="71"/>
      <c r="G207" s="72"/>
      <c r="H207" s="71"/>
      <c r="I207" s="73"/>
      <c r="J207" s="73"/>
      <c r="K207" s="74"/>
      <c r="L207" s="70">
        <f>SUM(L200:L206)</f>
        <v>0</v>
      </c>
    </row>
    <row r="208" spans="1:12" ht="27.75" customHeight="1">
      <c r="A208" s="1764" t="s">
        <v>1089</v>
      </c>
      <c r="B208" s="1764"/>
      <c r="C208" s="85">
        <f>SUM(C207,C199)</f>
        <v>0</v>
      </c>
      <c r="D208" s="85">
        <f aca="true" t="shared" si="0" ref="D208:L208">SUM(D207,D199)</f>
        <v>0</v>
      </c>
      <c r="E208" s="85">
        <f t="shared" si="0"/>
        <v>0</v>
      </c>
      <c r="F208" s="85">
        <f t="shared" si="0"/>
        <v>0</v>
      </c>
      <c r="G208" s="85">
        <f t="shared" si="0"/>
        <v>0</v>
      </c>
      <c r="H208" s="85">
        <f t="shared" si="0"/>
        <v>0</v>
      </c>
      <c r="I208" s="85">
        <f t="shared" si="0"/>
        <v>0</v>
      </c>
      <c r="J208" s="85">
        <f t="shared" si="0"/>
        <v>0</v>
      </c>
      <c r="K208" s="85">
        <f t="shared" si="0"/>
        <v>0</v>
      </c>
      <c r="L208" s="85">
        <f t="shared" si="0"/>
        <v>0</v>
      </c>
    </row>
    <row r="209" spans="1:12" ht="13.5" customHeight="1">
      <c r="A209" s="86"/>
      <c r="B209" s="87"/>
      <c r="C209" s="88"/>
      <c r="D209" s="88"/>
      <c r="E209" s="88"/>
      <c r="F209" s="89"/>
      <c r="G209" s="89"/>
      <c r="H209" s="89"/>
      <c r="I209" s="89"/>
      <c r="J209" s="89"/>
      <c r="K209" s="88"/>
      <c r="L209" s="88"/>
    </row>
    <row r="210" spans="1:12" ht="27.75" customHeight="1">
      <c r="A210" s="1764" t="s">
        <v>1090</v>
      </c>
      <c r="B210" s="1764"/>
      <c r="C210" s="90" t="e">
        <f>#REF!-C208</f>
        <v>#REF!</v>
      </c>
      <c r="D210" s="90" t="e">
        <f>#REF!-D208</f>
        <v>#REF!</v>
      </c>
      <c r="E210" s="90" t="e">
        <f>#REF!-E208</f>
        <v>#REF!</v>
      </c>
      <c r="F210" s="90" t="e">
        <f>#REF!-F208</f>
        <v>#REF!</v>
      </c>
      <c r="G210" s="90" t="e">
        <f>#REF!-G208</f>
        <v>#REF!</v>
      </c>
      <c r="H210" s="90" t="e">
        <f>#REF!-H208</f>
        <v>#REF!</v>
      </c>
      <c r="I210" s="90" t="e">
        <f>#REF!-I208</f>
        <v>#REF!</v>
      </c>
      <c r="J210" s="90" t="e">
        <f>#REF!-J208</f>
        <v>#REF!</v>
      </c>
      <c r="K210" s="90" t="e">
        <f>#REF!-K208</f>
        <v>#REF!</v>
      </c>
      <c r="L210" s="90" t="e">
        <f>#REF!-L208</f>
        <v>#REF!</v>
      </c>
    </row>
    <row r="211" ht="13.5" customHeight="1">
      <c r="C211" s="91"/>
    </row>
    <row r="212" ht="13.5" customHeight="1" hidden="1"/>
    <row r="213" ht="13.5" customHeight="1" hidden="1"/>
    <row r="214" ht="13.5" customHeight="1" hidden="1"/>
    <row r="215" ht="24.75" customHeight="1" hidden="1"/>
    <row r="216" ht="12.75" hidden="1"/>
    <row r="217" spans="1:16" ht="12.75">
      <c r="A217" s="92"/>
      <c r="B217" s="93" t="s">
        <v>1091</v>
      </c>
      <c r="C217" s="94" t="s">
        <v>1092</v>
      </c>
      <c r="D217" s="94"/>
      <c r="E217" s="93"/>
      <c r="F217" s="94"/>
      <c r="G217" s="93"/>
      <c r="H217" s="93"/>
      <c r="I217" s="93"/>
      <c r="J217" s="93"/>
      <c r="K217" s="94"/>
      <c r="L217" s="95"/>
      <c r="M217" s="96"/>
      <c r="N217" s="96"/>
      <c r="O217" s="96"/>
      <c r="P217" s="96"/>
    </row>
    <row r="218" spans="1:12" ht="1.5" customHeight="1">
      <c r="A218" s="97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9"/>
    </row>
    <row r="219" spans="1:12" ht="12.75">
      <c r="A219" s="100">
        <v>1</v>
      </c>
      <c r="B219" s="101" t="s">
        <v>1093</v>
      </c>
      <c r="C219" s="102"/>
      <c r="D219" s="102"/>
      <c r="E219" s="102"/>
      <c r="F219" s="103"/>
      <c r="G219" s="104"/>
      <c r="H219" s="105"/>
      <c r="I219" s="106"/>
      <c r="J219" s="107"/>
      <c r="K219" s="108"/>
      <c r="L219" s="102"/>
    </row>
    <row r="220" spans="1:12" ht="12.75">
      <c r="A220" s="109">
        <v>2</v>
      </c>
      <c r="B220" s="109" t="s">
        <v>1094</v>
      </c>
      <c r="C220" s="110"/>
      <c r="D220" s="110"/>
      <c r="E220" s="110"/>
      <c r="F220" s="111"/>
      <c r="G220" s="112"/>
      <c r="H220" s="113"/>
      <c r="I220" s="114"/>
      <c r="J220" s="115"/>
      <c r="K220" s="116"/>
      <c r="L220" s="110"/>
    </row>
    <row r="221" spans="1:12" ht="12.75">
      <c r="A221" s="117">
        <v>3</v>
      </c>
      <c r="B221" s="117" t="s">
        <v>1095</v>
      </c>
      <c r="C221" s="118"/>
      <c r="D221" s="118"/>
      <c r="E221" s="118"/>
      <c r="F221" s="119"/>
      <c r="G221" s="63"/>
      <c r="H221" s="120"/>
      <c r="I221" s="121"/>
      <c r="J221" s="122"/>
      <c r="K221" s="123"/>
      <c r="L221" s="118"/>
    </row>
    <row r="222" spans="1:12" ht="12.75">
      <c r="A222" s="1765" t="s">
        <v>1096</v>
      </c>
      <c r="B222" s="1765"/>
      <c r="C222" s="124">
        <f>SUM(C219:C221)</f>
        <v>0</v>
      </c>
      <c r="D222" s="124">
        <f>SUM(D219:D221)</f>
        <v>0</v>
      </c>
      <c r="E222" s="124">
        <f>SUM(E219:E221)</f>
        <v>0</v>
      </c>
      <c r="F222" s="125"/>
      <c r="G222" s="126"/>
      <c r="H222" s="127"/>
      <c r="I222" s="128"/>
      <c r="J222" s="129"/>
      <c r="K222" s="130">
        <f>SUM(K219:K221)</f>
        <v>0</v>
      </c>
      <c r="L222" s="124"/>
    </row>
    <row r="223" spans="1:12" ht="12.75">
      <c r="A223" s="131">
        <v>4</v>
      </c>
      <c r="B223" s="132" t="s">
        <v>1097</v>
      </c>
      <c r="C223" s="133"/>
      <c r="D223" s="133"/>
      <c r="E223" s="134"/>
      <c r="F223" s="135"/>
      <c r="G223" s="136"/>
      <c r="H223" s="137"/>
      <c r="I223" s="137"/>
      <c r="J223" s="138"/>
      <c r="K223" s="133"/>
      <c r="L223" s="139"/>
    </row>
    <row r="224" spans="1:12" ht="12.75">
      <c r="A224" s="140">
        <v>5</v>
      </c>
      <c r="B224" s="141" t="s">
        <v>1098</v>
      </c>
      <c r="C224" s="142"/>
      <c r="D224" s="142"/>
      <c r="E224" s="143"/>
      <c r="F224" s="144"/>
      <c r="G224" s="145"/>
      <c r="H224" s="146"/>
      <c r="I224" s="146"/>
      <c r="J224" s="147"/>
      <c r="K224" s="142"/>
      <c r="L224" s="148"/>
    </row>
    <row r="225" spans="1:12" ht="12.75">
      <c r="A225" s="1766" t="s">
        <v>1099</v>
      </c>
      <c r="B225" s="1766"/>
      <c r="C225" s="149">
        <f>SUM(C223:C224)</f>
        <v>0</v>
      </c>
      <c r="D225" s="149">
        <f>SUM(D223:D224)</f>
        <v>0</v>
      </c>
      <c r="E225" s="149">
        <f>SUM(E223:E224)</f>
        <v>0</v>
      </c>
      <c r="F225" s="72"/>
      <c r="G225" s="150"/>
      <c r="H225" s="151"/>
      <c r="I225" s="151"/>
      <c r="J225" s="152"/>
      <c r="K225" s="149"/>
      <c r="L225" s="153"/>
    </row>
    <row r="226" spans="1:12" ht="12.75" hidden="1">
      <c r="A226" s="154"/>
      <c r="B226" s="19"/>
      <c r="C226" s="155"/>
      <c r="D226" s="155"/>
      <c r="E226" s="155"/>
      <c r="F226" s="156"/>
      <c r="G226" s="156"/>
      <c r="H226" s="156"/>
      <c r="I226" s="156"/>
      <c r="J226" s="156"/>
      <c r="K226" s="155"/>
      <c r="L226" s="155"/>
    </row>
    <row r="227" spans="1:12" ht="12.75" hidden="1">
      <c r="A227" s="157"/>
      <c r="B227" s="19"/>
      <c r="C227" s="155"/>
      <c r="D227" s="155"/>
      <c r="E227" s="155"/>
      <c r="F227" s="158"/>
      <c r="G227" s="158"/>
      <c r="H227" s="158"/>
      <c r="I227" s="158"/>
      <c r="J227" s="158"/>
      <c r="K227" s="155"/>
      <c r="L227" s="155"/>
    </row>
    <row r="228" spans="1:12" ht="29.25" customHeight="1">
      <c r="A228" s="1762" t="s">
        <v>1100</v>
      </c>
      <c r="B228" s="1762"/>
      <c r="C228" s="85" t="e">
        <f>SUM(C222,#REF!)</f>
        <v>#REF!</v>
      </c>
      <c r="D228" s="85" t="e">
        <f>SUM(D222,#REF!)</f>
        <v>#REF!</v>
      </c>
      <c r="E228" s="85" t="e">
        <f>SUM(E222,#REF!)</f>
        <v>#REF!</v>
      </c>
      <c r="F228" s="85" t="e">
        <f>SUM(F222,#REF!)</f>
        <v>#REF!</v>
      </c>
      <c r="G228" s="85" t="e">
        <f>SUM(G222,#REF!)</f>
        <v>#REF!</v>
      </c>
      <c r="H228" s="85" t="e">
        <f>SUM(H222,#REF!)</f>
        <v>#REF!</v>
      </c>
      <c r="I228" s="85" t="e">
        <f>SUM(I222,#REF!)</f>
        <v>#REF!</v>
      </c>
      <c r="J228" s="85" t="e">
        <f>SUM(J222,#REF!)</f>
        <v>#REF!</v>
      </c>
      <c r="K228" s="85" t="e">
        <f>SUM(K222,#REF!)</f>
        <v>#REF!</v>
      </c>
      <c r="L228" s="85" t="e">
        <f>SUM(L222,#REF!)</f>
        <v>#REF!</v>
      </c>
    </row>
    <row r="229" spans="1:12" ht="34.5" customHeight="1">
      <c r="A229" s="1763" t="s">
        <v>1101</v>
      </c>
      <c r="B229" s="1763"/>
      <c r="C229" s="85">
        <f>SUM(C225,C208)</f>
        <v>0</v>
      </c>
      <c r="D229" s="85">
        <f aca="true" t="shared" si="1" ref="D229:J229">SUM(D225,D208)</f>
        <v>0</v>
      </c>
      <c r="E229" s="85">
        <f t="shared" si="1"/>
        <v>0</v>
      </c>
      <c r="F229" s="85">
        <f t="shared" si="1"/>
        <v>0</v>
      </c>
      <c r="G229" s="85">
        <f t="shared" si="1"/>
        <v>0</v>
      </c>
      <c r="H229" s="85">
        <f t="shared" si="1"/>
        <v>0</v>
      </c>
      <c r="I229" s="85">
        <f t="shared" si="1"/>
        <v>0</v>
      </c>
      <c r="J229" s="85">
        <f t="shared" si="1"/>
        <v>0</v>
      </c>
      <c r="K229" s="85">
        <f>SUM(K208,K225)</f>
        <v>0</v>
      </c>
      <c r="L229" s="85">
        <f>SUM(L208,L225)</f>
        <v>0</v>
      </c>
    </row>
  </sheetData>
  <sheetProtection selectLockedCells="1" selectUnlockedCells="1"/>
  <mergeCells count="12">
    <mergeCell ref="K187:L187"/>
    <mergeCell ref="A188:B188"/>
    <mergeCell ref="A184:J184"/>
    <mergeCell ref="A186:A187"/>
    <mergeCell ref="B186:B187"/>
    <mergeCell ref="D186:J186"/>
    <mergeCell ref="A228:B228"/>
    <mergeCell ref="A229:B229"/>
    <mergeCell ref="A208:B208"/>
    <mergeCell ref="A210:B210"/>
    <mergeCell ref="A222:B222"/>
    <mergeCell ref="A225:B225"/>
  </mergeCells>
  <printOptions/>
  <pageMargins left="0.7875" right="0" top="0.39375" bottom="0.393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E2:H32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0.5625" style="0" customWidth="1"/>
    <col min="3" max="3" width="0" style="0" hidden="1" customWidth="1"/>
    <col min="5" max="5" width="29.57421875" style="0" customWidth="1"/>
    <col min="7" max="7" width="10.57421875" style="0" customWidth="1"/>
    <col min="8" max="8" width="9.7109375" style="0" customWidth="1"/>
  </cols>
  <sheetData>
    <row r="2" ht="12.75">
      <c r="H2" s="292" t="s">
        <v>665</v>
      </c>
    </row>
    <row r="4" spans="5:8" ht="15">
      <c r="E4" s="1880" t="s">
        <v>666</v>
      </c>
      <c r="F4" s="1880"/>
      <c r="G4" s="1880"/>
      <c r="H4" s="1880"/>
    </row>
    <row r="5" spans="5:8" ht="13.5">
      <c r="E5" s="316"/>
      <c r="F5" s="316"/>
      <c r="G5" s="316"/>
      <c r="H5" s="316"/>
    </row>
    <row r="6" spans="5:8" ht="15">
      <c r="E6" s="354"/>
      <c r="F6" s="355" t="s">
        <v>1044</v>
      </c>
      <c r="G6" s="355" t="s">
        <v>1045</v>
      </c>
      <c r="H6" s="356" t="s">
        <v>1046</v>
      </c>
    </row>
    <row r="7" spans="5:8" ht="15">
      <c r="E7" s="357" t="s">
        <v>75</v>
      </c>
      <c r="F7" s="358"/>
      <c r="G7" s="358"/>
      <c r="H7" s="359"/>
    </row>
    <row r="8" spans="5:8" ht="15">
      <c r="E8" s="1881" t="s">
        <v>667</v>
      </c>
      <c r="F8" s="1881"/>
      <c r="G8" s="1881"/>
      <c r="H8" s="1881"/>
    </row>
    <row r="9" spans="5:8" ht="13.5">
      <c r="E9" s="360" t="s">
        <v>668</v>
      </c>
      <c r="F9" s="361">
        <v>15072</v>
      </c>
      <c r="G9" s="361">
        <v>15072</v>
      </c>
      <c r="H9" s="362">
        <v>0</v>
      </c>
    </row>
    <row r="10" spans="5:8" ht="13.5">
      <c r="E10" s="360"/>
      <c r="F10" s="361"/>
      <c r="G10" s="361"/>
      <c r="H10" s="362"/>
    </row>
    <row r="11" spans="5:8" ht="13.5">
      <c r="E11" s="360"/>
      <c r="F11" s="361"/>
      <c r="G11" s="361"/>
      <c r="H11" s="362"/>
    </row>
    <row r="12" spans="5:8" ht="13.5">
      <c r="E12" s="360"/>
      <c r="F12" s="361"/>
      <c r="G12" s="361"/>
      <c r="H12" s="362"/>
    </row>
    <row r="13" spans="5:8" ht="13.5">
      <c r="E13" s="360"/>
      <c r="F13" s="361"/>
      <c r="G13" s="361"/>
      <c r="H13" s="362"/>
    </row>
    <row r="14" spans="5:8" ht="13.5">
      <c r="E14" s="360"/>
      <c r="F14" s="361"/>
      <c r="G14" s="361"/>
      <c r="H14" s="362"/>
    </row>
    <row r="15" spans="5:8" ht="13.5">
      <c r="E15" s="360"/>
      <c r="F15" s="361"/>
      <c r="G15" s="361"/>
      <c r="H15" s="362"/>
    </row>
    <row r="16" spans="5:8" ht="13.5">
      <c r="E16" s="360"/>
      <c r="F16" s="361"/>
      <c r="G16" s="361"/>
      <c r="H16" s="362"/>
    </row>
    <row r="17" spans="5:8" ht="12" customHeight="1">
      <c r="E17" s="360"/>
      <c r="F17" s="361"/>
      <c r="G17" s="361"/>
      <c r="H17" s="362"/>
    </row>
    <row r="18" spans="5:8" ht="12" customHeight="1">
      <c r="E18" s="360"/>
      <c r="F18" s="361"/>
      <c r="G18" s="361"/>
      <c r="H18" s="362"/>
    </row>
    <row r="19" spans="5:8" ht="12" customHeight="1">
      <c r="E19" s="360"/>
      <c r="F19" s="361"/>
      <c r="G19" s="361"/>
      <c r="H19" s="362"/>
    </row>
    <row r="20" spans="5:8" ht="15">
      <c r="E20" s="1881" t="s">
        <v>669</v>
      </c>
      <c r="F20" s="1881"/>
      <c r="G20" s="1881"/>
      <c r="H20" s="1881"/>
    </row>
    <row r="21" spans="5:8" ht="13.5">
      <c r="E21" s="360"/>
      <c r="F21" s="361"/>
      <c r="G21" s="361"/>
      <c r="H21" s="362"/>
    </row>
    <row r="22" spans="5:8" ht="13.5">
      <c r="E22" s="360"/>
      <c r="F22" s="361"/>
      <c r="G22" s="361"/>
      <c r="H22" s="362"/>
    </row>
    <row r="23" spans="5:8" ht="13.5">
      <c r="E23" s="360"/>
      <c r="F23" s="361"/>
      <c r="G23" s="361"/>
      <c r="H23" s="362"/>
    </row>
    <row r="24" spans="5:8" ht="13.5">
      <c r="E24" s="360"/>
      <c r="F24" s="361"/>
      <c r="G24" s="361"/>
      <c r="H24" s="362"/>
    </row>
    <row r="25" spans="5:8" ht="13.5">
      <c r="E25" s="360"/>
      <c r="F25" s="361"/>
      <c r="G25" s="361"/>
      <c r="H25" s="362"/>
    </row>
    <row r="26" spans="5:8" ht="13.5">
      <c r="E26" s="360"/>
      <c r="F26" s="361"/>
      <c r="G26" s="361"/>
      <c r="H26" s="362"/>
    </row>
    <row r="27" spans="5:8" ht="13.5">
      <c r="E27" s="360"/>
      <c r="F27" s="361"/>
      <c r="G27" s="361"/>
      <c r="H27" s="362"/>
    </row>
    <row r="28" spans="5:8" ht="13.5">
      <c r="E28" s="360"/>
      <c r="F28" s="361"/>
      <c r="G28" s="361"/>
      <c r="H28" s="362"/>
    </row>
    <row r="29" spans="5:8" ht="13.5">
      <c r="E29" s="360"/>
      <c r="F29" s="361"/>
      <c r="G29" s="361"/>
      <c r="H29" s="362"/>
    </row>
    <row r="30" spans="5:8" ht="13.5">
      <c r="E30" s="360"/>
      <c r="F30" s="361"/>
      <c r="G30" s="361"/>
      <c r="H30" s="362"/>
    </row>
    <row r="31" spans="5:8" ht="13.5">
      <c r="E31" s="360"/>
      <c r="F31" s="361"/>
      <c r="G31" s="361"/>
      <c r="H31" s="362"/>
    </row>
    <row r="32" spans="5:8" ht="13.5">
      <c r="E32" s="363"/>
      <c r="F32" s="364"/>
      <c r="G32" s="364"/>
      <c r="H32" s="365"/>
    </row>
  </sheetData>
  <sheetProtection selectLockedCells="1" selectUnlockedCells="1"/>
  <mergeCells count="3">
    <mergeCell ref="E4:H4"/>
    <mergeCell ref="E8:H8"/>
    <mergeCell ref="E20:H2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N36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.7109375" style="366" customWidth="1"/>
    <col min="2" max="2" width="9.140625" style="366" customWidth="1"/>
    <col min="3" max="3" width="20.140625" style="366" customWidth="1"/>
    <col min="4" max="4" width="12.8515625" style="366" customWidth="1"/>
    <col min="5" max="5" width="12.00390625" style="366" customWidth="1"/>
    <col min="6" max="6" width="15.00390625" style="366" customWidth="1"/>
    <col min="7" max="10" width="13.7109375" style="366" customWidth="1"/>
    <col min="11" max="11" width="14.00390625" style="366" customWidth="1"/>
    <col min="12" max="12" width="12.7109375" style="366" customWidth="1"/>
    <col min="13" max="16384" width="9.140625" style="366" customWidth="1"/>
  </cols>
  <sheetData>
    <row r="1" spans="2:6" ht="13.5">
      <c r="B1" s="367"/>
      <c r="C1" s="367"/>
      <c r="D1" s="367"/>
      <c r="E1" s="367"/>
      <c r="F1" s="368" t="s">
        <v>670</v>
      </c>
    </row>
    <row r="2" spans="2:11" ht="13.5">
      <c r="B2" s="367"/>
      <c r="C2" s="367"/>
      <c r="D2" s="367"/>
      <c r="E2" s="367"/>
      <c r="F2" s="367"/>
      <c r="J2" s="369"/>
      <c r="K2" s="370"/>
    </row>
    <row r="3" spans="2:6" ht="13.5">
      <c r="B3" s="367"/>
      <c r="C3" s="367"/>
      <c r="D3" s="367"/>
      <c r="E3" s="367"/>
      <c r="F3" s="367"/>
    </row>
    <row r="4" spans="2:6" ht="13.5">
      <c r="B4" s="367"/>
      <c r="C4" s="367"/>
      <c r="D4" s="367"/>
      <c r="E4" s="367"/>
      <c r="F4" s="367"/>
    </row>
    <row r="5" spans="2:7" ht="15">
      <c r="B5" s="367"/>
      <c r="C5" s="1886" t="s">
        <v>671</v>
      </c>
      <c r="D5" s="1886"/>
      <c r="E5" s="1886"/>
      <c r="F5" s="1886"/>
      <c r="G5" s="369"/>
    </row>
    <row r="6" spans="2:6" ht="13.5">
      <c r="B6" s="367"/>
      <c r="C6" s="367"/>
      <c r="D6" s="367"/>
      <c r="E6" s="367"/>
      <c r="F6" s="367"/>
    </row>
    <row r="7" spans="2:6" ht="13.5">
      <c r="B7" s="367"/>
      <c r="C7" s="367"/>
      <c r="D7" s="367"/>
      <c r="E7" s="367"/>
      <c r="F7" s="367"/>
    </row>
    <row r="8" spans="2:14" ht="13.5">
      <c r="B8" s="367"/>
      <c r="C8" s="367"/>
      <c r="D8" s="367"/>
      <c r="E8" s="367"/>
      <c r="F8" s="367"/>
      <c r="K8" s="371"/>
      <c r="N8" s="372"/>
    </row>
    <row r="9" spans="2:14" ht="12.75" customHeight="1">
      <c r="B9" s="367"/>
      <c r="C9" s="1887" t="s">
        <v>672</v>
      </c>
      <c r="D9" s="373" t="s">
        <v>673</v>
      </c>
      <c r="E9" s="374" t="s">
        <v>674</v>
      </c>
      <c r="F9" s="1888" t="s">
        <v>675</v>
      </c>
      <c r="G9" s="375"/>
      <c r="H9" s="376"/>
      <c r="I9" s="376"/>
      <c r="J9" s="376"/>
      <c r="K9" s="372"/>
      <c r="L9" s="372"/>
      <c r="M9" s="372"/>
      <c r="N9" s="372"/>
    </row>
    <row r="10" spans="2:14" ht="14.25">
      <c r="B10" s="367"/>
      <c r="C10" s="1887"/>
      <c r="D10" s="377" t="s">
        <v>676</v>
      </c>
      <c r="E10" s="378" t="s">
        <v>677</v>
      </c>
      <c r="F10" s="1888"/>
      <c r="G10" s="375"/>
      <c r="H10" s="375"/>
      <c r="I10" s="375"/>
      <c r="J10" s="376"/>
      <c r="K10" s="375"/>
      <c r="L10" s="372"/>
      <c r="M10" s="372"/>
      <c r="N10" s="372"/>
    </row>
    <row r="11" spans="2:13" ht="13.5">
      <c r="B11" s="367"/>
      <c r="C11" s="379"/>
      <c r="D11" s="380"/>
      <c r="E11" s="379"/>
      <c r="F11" s="381"/>
      <c r="G11" s="382"/>
      <c r="H11" s="382"/>
      <c r="I11" s="382"/>
      <c r="J11" s="382"/>
      <c r="K11" s="382"/>
      <c r="L11" s="372"/>
      <c r="M11" s="372"/>
    </row>
    <row r="12" spans="2:11" ht="13.5">
      <c r="B12" s="367"/>
      <c r="C12" s="383" t="s">
        <v>678</v>
      </c>
      <c r="D12" s="384">
        <v>40414</v>
      </c>
      <c r="E12" s="383" t="s">
        <v>679</v>
      </c>
      <c r="F12" s="385">
        <v>40755</v>
      </c>
      <c r="G12" s="386"/>
      <c r="H12" s="386"/>
      <c r="I12" s="386"/>
      <c r="J12" s="386"/>
      <c r="K12" s="386"/>
    </row>
    <row r="13" spans="2:11" ht="13.5">
      <c r="B13" s="367"/>
      <c r="C13" s="387" t="s">
        <v>680</v>
      </c>
      <c r="D13" s="384">
        <v>40531</v>
      </c>
      <c r="E13" s="383" t="s">
        <v>681</v>
      </c>
      <c r="F13" s="385">
        <v>40885</v>
      </c>
      <c r="G13" s="382"/>
      <c r="H13" s="382"/>
      <c r="I13" s="382"/>
      <c r="J13" s="382"/>
      <c r="K13" s="376"/>
    </row>
    <row r="14" spans="2:11" ht="13.5">
      <c r="B14" s="367"/>
      <c r="C14" s="388"/>
      <c r="D14" s="389"/>
      <c r="E14" s="388"/>
      <c r="F14" s="390"/>
      <c r="G14" s="382"/>
      <c r="H14" s="382"/>
      <c r="I14" s="382"/>
      <c r="J14" s="382"/>
      <c r="K14" s="382"/>
    </row>
    <row r="15" spans="2:11" ht="13.5">
      <c r="B15" s="367"/>
      <c r="C15" s="380"/>
      <c r="D15" s="380"/>
      <c r="E15" s="380"/>
      <c r="F15" s="380"/>
      <c r="G15" s="382"/>
      <c r="H15" s="382"/>
      <c r="I15" s="382"/>
      <c r="J15" s="382"/>
      <c r="K15" s="382"/>
    </row>
    <row r="16" spans="2:11" ht="13.5">
      <c r="B16" s="367"/>
      <c r="C16" s="380"/>
      <c r="D16" s="380"/>
      <c r="E16" s="380"/>
      <c r="F16" s="380"/>
      <c r="G16" s="382"/>
      <c r="H16" s="382"/>
      <c r="I16" s="382"/>
      <c r="J16" s="382"/>
      <c r="K16" s="382"/>
    </row>
    <row r="17" spans="2:11" ht="13.5">
      <c r="B17" s="367"/>
      <c r="C17" s="380"/>
      <c r="D17" s="380"/>
      <c r="E17" s="380"/>
      <c r="F17" s="380"/>
      <c r="G17" s="382"/>
      <c r="H17" s="382"/>
      <c r="I17" s="382"/>
      <c r="J17" s="382"/>
      <c r="K17" s="382"/>
    </row>
    <row r="18" spans="2:11" ht="13.5">
      <c r="B18" s="367"/>
      <c r="C18" s="380"/>
      <c r="D18" s="380"/>
      <c r="E18" s="380"/>
      <c r="F18" s="380"/>
      <c r="G18" s="382"/>
      <c r="H18" s="382"/>
      <c r="I18" s="382"/>
      <c r="J18" s="382"/>
      <c r="K18" s="382"/>
    </row>
    <row r="19" spans="2:11" ht="13.5">
      <c r="B19" s="367"/>
      <c r="C19" s="380"/>
      <c r="D19" s="380"/>
      <c r="E19" s="380"/>
      <c r="F19" s="380"/>
      <c r="G19" s="382"/>
      <c r="H19" s="382"/>
      <c r="I19" s="382"/>
      <c r="J19" s="382"/>
      <c r="K19" s="382"/>
    </row>
    <row r="20" spans="2:11" ht="12.75" customHeight="1">
      <c r="B20" s="1882" t="s">
        <v>682</v>
      </c>
      <c r="C20" s="1883" t="s">
        <v>683</v>
      </c>
      <c r="D20" s="1884" t="s">
        <v>684</v>
      </c>
      <c r="E20" s="1884"/>
      <c r="F20" s="1882" t="s">
        <v>685</v>
      </c>
      <c r="G20" s="372"/>
      <c r="H20" s="372"/>
      <c r="I20" s="372"/>
      <c r="J20" s="372"/>
      <c r="K20" s="372"/>
    </row>
    <row r="21" spans="2:11" ht="12.75">
      <c r="B21" s="1882"/>
      <c r="C21" s="1883"/>
      <c r="D21" s="1884"/>
      <c r="E21" s="1884"/>
      <c r="F21" s="1882"/>
      <c r="G21" s="391"/>
      <c r="H21" s="372"/>
      <c r="I21" s="372"/>
      <c r="J21" s="372"/>
      <c r="K21" s="372"/>
    </row>
    <row r="22" spans="2:11" ht="15" customHeight="1">
      <c r="B22" s="392"/>
      <c r="C22" s="393"/>
      <c r="D22" s="394"/>
      <c r="E22" s="395"/>
      <c r="F22" s="392"/>
      <c r="G22" s="391"/>
      <c r="H22" s="372"/>
      <c r="I22" s="372"/>
      <c r="J22" s="372"/>
      <c r="K22" s="372"/>
    </row>
    <row r="23" spans="2:11" ht="15" customHeight="1">
      <c r="B23" s="396"/>
      <c r="C23" s="397"/>
      <c r="D23" s="398"/>
      <c r="E23" s="399"/>
      <c r="F23" s="396"/>
      <c r="G23" s="372"/>
      <c r="H23" s="372"/>
      <c r="I23" s="372"/>
      <c r="J23" s="372"/>
      <c r="K23" s="372"/>
    </row>
    <row r="24" spans="2:11" ht="15" customHeight="1">
      <c r="B24" s="396"/>
      <c r="C24" s="400"/>
      <c r="D24" s="398"/>
      <c r="E24" s="399"/>
      <c r="F24" s="396"/>
      <c r="G24" s="401"/>
      <c r="H24" s="372"/>
      <c r="I24" s="372"/>
      <c r="J24" s="372"/>
      <c r="K24" s="372"/>
    </row>
    <row r="25" spans="2:11" ht="15" customHeight="1">
      <c r="B25" s="396"/>
      <c r="C25" s="400"/>
      <c r="D25" s="398"/>
      <c r="E25" s="399"/>
      <c r="F25" s="396"/>
      <c r="G25" s="372"/>
      <c r="H25" s="372"/>
      <c r="I25" s="372"/>
      <c r="J25" s="372"/>
      <c r="K25" s="372"/>
    </row>
    <row r="26" spans="2:6" ht="15" customHeight="1">
      <c r="B26" s="396"/>
      <c r="C26" s="400"/>
      <c r="D26" s="398"/>
      <c r="E26" s="399"/>
      <c r="F26" s="396"/>
    </row>
    <row r="27" spans="2:7" ht="15" customHeight="1">
      <c r="B27" s="396"/>
      <c r="C27" s="400"/>
      <c r="D27" s="398"/>
      <c r="E27" s="399"/>
      <c r="F27" s="396"/>
      <c r="G27" s="391"/>
    </row>
    <row r="28" spans="2:7" ht="15" customHeight="1">
      <c r="B28" s="396"/>
      <c r="C28" s="400"/>
      <c r="D28" s="398"/>
      <c r="E28" s="399"/>
      <c r="F28" s="396"/>
      <c r="G28" s="391"/>
    </row>
    <row r="29" spans="2:6" ht="15" customHeight="1">
      <c r="B29" s="396"/>
      <c r="C29" s="400"/>
      <c r="D29" s="398"/>
      <c r="E29" s="399"/>
      <c r="F29" s="396"/>
    </row>
    <row r="30" spans="2:7" ht="15" customHeight="1">
      <c r="B30" s="396"/>
      <c r="C30" s="397"/>
      <c r="D30" s="398"/>
      <c r="E30" s="399"/>
      <c r="F30" s="396"/>
      <c r="G30" s="391"/>
    </row>
    <row r="31" spans="2:7" ht="15" customHeight="1">
      <c r="B31" s="396"/>
      <c r="C31" s="397"/>
      <c r="D31" s="398"/>
      <c r="E31" s="399"/>
      <c r="F31" s="396"/>
      <c r="G31" s="391"/>
    </row>
    <row r="32" spans="2:6" ht="15" customHeight="1">
      <c r="B32" s="396"/>
      <c r="C32" s="397"/>
      <c r="D32" s="398"/>
      <c r="E32" s="399"/>
      <c r="F32" s="396"/>
    </row>
    <row r="33" spans="2:7" ht="15" customHeight="1">
      <c r="B33" s="402"/>
      <c r="C33" s="403"/>
      <c r="D33" s="404"/>
      <c r="E33" s="405"/>
      <c r="F33" s="402"/>
      <c r="G33" s="391"/>
    </row>
    <row r="34" spans="4:7" ht="12.75">
      <c r="D34" s="1885"/>
      <c r="E34" s="1885"/>
      <c r="G34" s="391"/>
    </row>
    <row r="36" ht="12.75">
      <c r="G36" s="391"/>
    </row>
  </sheetData>
  <sheetProtection selectLockedCells="1" selectUnlockedCells="1"/>
  <mergeCells count="8">
    <mergeCell ref="B20:B21"/>
    <mergeCell ref="C20:C21"/>
    <mergeCell ref="D20:E21"/>
    <mergeCell ref="F20:F21"/>
    <mergeCell ref="D34:E34"/>
    <mergeCell ref="C5:F5"/>
    <mergeCell ref="C9:C10"/>
    <mergeCell ref="F9:F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94"/>
  <sheetViews>
    <sheetView zoomScalePageLayoutView="0" workbookViewId="0" topLeftCell="A5">
      <selection activeCell="L6" sqref="L6"/>
    </sheetView>
  </sheetViews>
  <sheetFormatPr defaultColWidth="9.140625" defaultRowHeight="12.75"/>
  <cols>
    <col min="1" max="4" width="9.140625" style="406" customWidth="1"/>
    <col min="5" max="5" width="8.421875" style="406" customWidth="1"/>
    <col min="6" max="6" width="3.7109375" style="406" customWidth="1"/>
    <col min="7" max="7" width="9.7109375" style="406" customWidth="1"/>
    <col min="8" max="8" width="0" style="406" hidden="1" customWidth="1"/>
    <col min="9" max="9" width="9.57421875" style="406" customWidth="1"/>
    <col min="10" max="10" width="11.8515625" style="406" customWidth="1"/>
    <col min="11" max="16384" width="9.140625" style="406" customWidth="1"/>
  </cols>
  <sheetData>
    <row r="1" spans="6:10" ht="15">
      <c r="F1" t="s">
        <v>1061</v>
      </c>
      <c r="G1" s="407"/>
      <c r="H1" s="407"/>
      <c r="J1" s="408"/>
    </row>
    <row r="2" spans="5:10" ht="12.75">
      <c r="E2" s="1891" t="s">
        <v>686</v>
      </c>
      <c r="F2" s="1891"/>
      <c r="G2" s="1891"/>
      <c r="H2" s="1891"/>
      <c r="I2" s="1891"/>
      <c r="J2" s="1891"/>
    </row>
    <row r="3" spans="5:10" ht="12.75">
      <c r="E3" s="1"/>
      <c r="F3" s="409"/>
      <c r="G3" s="409"/>
      <c r="H3" s="409"/>
      <c r="I3" s="409"/>
      <c r="J3" s="409"/>
    </row>
    <row r="4" spans="5:10" ht="12.75" hidden="1">
      <c r="E4" s="1"/>
      <c r="F4" s="409"/>
      <c r="G4" s="409"/>
      <c r="H4" s="409"/>
      <c r="I4" s="409"/>
      <c r="J4" s="409"/>
    </row>
    <row r="5" spans="1:10" ht="12.75" customHeight="1">
      <c r="A5" s="1892" t="s">
        <v>687</v>
      </c>
      <c r="B5" s="1892"/>
      <c r="C5" s="1892"/>
      <c r="D5" s="1892"/>
      <c r="E5" s="1892"/>
      <c r="F5" s="1892"/>
      <c r="G5" s="1892"/>
      <c r="H5" s="1892"/>
      <c r="I5" s="1892"/>
      <c r="J5" s="1892"/>
    </row>
    <row r="6" spans="1:11" ht="12.75">
      <c r="A6" s="1892"/>
      <c r="B6" s="1892"/>
      <c r="C6" s="1892"/>
      <c r="D6" s="1892"/>
      <c r="E6" s="1892"/>
      <c r="F6" s="1892"/>
      <c r="G6" s="1892"/>
      <c r="H6" s="1892"/>
      <c r="I6" s="1892"/>
      <c r="J6" s="1892"/>
      <c r="K6" s="406" t="s">
        <v>1062</v>
      </c>
    </row>
    <row r="7" spans="1:10" ht="14.25" hidden="1">
      <c r="A7" s="410"/>
      <c r="B7" s="410"/>
      <c r="C7" s="410"/>
      <c r="D7" s="410"/>
      <c r="E7" s="410"/>
      <c r="F7" s="410"/>
      <c r="G7" s="410"/>
      <c r="H7" s="410"/>
      <c r="I7" s="410"/>
      <c r="J7" s="410"/>
    </row>
    <row r="8" spans="1:10" ht="12.75" customHeight="1">
      <c r="A8" s="410"/>
      <c r="B8" s="410"/>
      <c r="C8" s="410"/>
      <c r="D8" s="410"/>
      <c r="E8" s="410"/>
      <c r="F8" s="410"/>
      <c r="G8" s="410"/>
      <c r="H8" s="410"/>
      <c r="I8" s="1893" t="s">
        <v>1103</v>
      </c>
      <c r="J8" s="1893"/>
    </row>
    <row r="9" spans="1:10" ht="38.25">
      <c r="A9" s="1894" t="s">
        <v>141</v>
      </c>
      <c r="B9" s="1894"/>
      <c r="C9" s="1894"/>
      <c r="D9" s="1894"/>
      <c r="E9" s="1894"/>
      <c r="F9" s="411" t="s">
        <v>688</v>
      </c>
      <c r="G9" s="412" t="s">
        <v>689</v>
      </c>
      <c r="H9" s="413"/>
      <c r="I9" s="414" t="s">
        <v>690</v>
      </c>
      <c r="J9" s="412" t="s">
        <v>691</v>
      </c>
    </row>
    <row r="10" spans="1:10" ht="16.5" customHeight="1">
      <c r="A10" s="1898">
        <v>1</v>
      </c>
      <c r="B10" s="1898"/>
      <c r="C10" s="1898"/>
      <c r="D10" s="1898"/>
      <c r="E10" s="1898"/>
      <c r="F10" s="416">
        <v>2</v>
      </c>
      <c r="G10" s="415">
        <v>3</v>
      </c>
      <c r="H10" s="417">
        <v>4</v>
      </c>
      <c r="I10" s="418">
        <v>5</v>
      </c>
      <c r="J10" s="415">
        <v>6</v>
      </c>
    </row>
    <row r="11" spans="1:13" ht="16.5" customHeight="1">
      <c r="A11" s="1890" t="s">
        <v>692</v>
      </c>
      <c r="B11" s="1890"/>
      <c r="C11" s="1890"/>
      <c r="D11" s="1890"/>
      <c r="E11" s="1890"/>
      <c r="F11" s="1890"/>
      <c r="G11" s="1890"/>
      <c r="H11" s="1890"/>
      <c r="I11" s="1890"/>
      <c r="J11" s="1890"/>
      <c r="M11" s="419"/>
    </row>
    <row r="12" spans="1:10" ht="16.5" customHeight="1">
      <c r="A12" s="1902" t="s">
        <v>731</v>
      </c>
      <c r="B12" s="1902"/>
      <c r="C12" s="1902"/>
      <c r="D12" s="1902"/>
      <c r="E12" s="1902"/>
      <c r="F12" s="1904">
        <v>1</v>
      </c>
      <c r="G12" s="1905">
        <v>47555</v>
      </c>
      <c r="H12" s="1897"/>
      <c r="I12" s="1889">
        <v>61635</v>
      </c>
      <c r="J12" s="1889">
        <v>75875</v>
      </c>
    </row>
    <row r="13" spans="1:10" ht="21.75" customHeight="1">
      <c r="A13" s="1902"/>
      <c r="B13" s="1902"/>
      <c r="C13" s="1902"/>
      <c r="D13" s="1902"/>
      <c r="E13" s="1902"/>
      <c r="F13" s="1904"/>
      <c r="G13" s="1905"/>
      <c r="H13" s="1897"/>
      <c r="I13" s="1889"/>
      <c r="J13" s="1889"/>
    </row>
    <row r="14" spans="1:10" ht="16.5" customHeight="1">
      <c r="A14" s="1896" t="s">
        <v>564</v>
      </c>
      <c r="B14" s="1896"/>
      <c r="C14" s="1896"/>
      <c r="D14" s="1896"/>
      <c r="E14" s="1896"/>
      <c r="F14" s="420">
        <v>2</v>
      </c>
      <c r="G14" s="421">
        <v>243119</v>
      </c>
      <c r="H14" s="422"/>
      <c r="I14" s="423">
        <v>135200</v>
      </c>
      <c r="J14" s="423">
        <v>146610</v>
      </c>
    </row>
    <row r="15" spans="1:10" ht="16.5" customHeight="1">
      <c r="A15" s="1899" t="s">
        <v>732</v>
      </c>
      <c r="B15" s="1899"/>
      <c r="C15" s="1899"/>
      <c r="D15" s="1899"/>
      <c r="E15" s="1899"/>
      <c r="F15" s="1901">
        <v>3</v>
      </c>
      <c r="G15" s="1900">
        <v>254517</v>
      </c>
      <c r="H15" s="1897"/>
      <c r="I15" s="1895">
        <v>495000</v>
      </c>
      <c r="J15" s="1895">
        <v>495600</v>
      </c>
    </row>
    <row r="16" spans="1:10" ht="16.5" customHeight="1">
      <c r="A16" s="1899"/>
      <c r="B16" s="1899"/>
      <c r="C16" s="1899"/>
      <c r="D16" s="1899"/>
      <c r="E16" s="1899"/>
      <c r="F16" s="1901"/>
      <c r="G16" s="1900"/>
      <c r="H16" s="1897"/>
      <c r="I16" s="1895"/>
      <c r="J16" s="1895"/>
    </row>
    <row r="17" spans="1:10" ht="16.5" customHeight="1">
      <c r="A17" s="424" t="s">
        <v>542</v>
      </c>
      <c r="B17" s="425"/>
      <c r="C17" s="425"/>
      <c r="D17" s="425"/>
      <c r="E17" s="426"/>
      <c r="F17" s="420">
        <v>4</v>
      </c>
      <c r="G17" s="421">
        <v>4811</v>
      </c>
      <c r="H17" s="422"/>
      <c r="I17" s="423">
        <v>10000</v>
      </c>
      <c r="J17" s="423">
        <v>10000</v>
      </c>
    </row>
    <row r="18" spans="1:10" ht="16.5" customHeight="1">
      <c r="A18" s="1896" t="s">
        <v>733</v>
      </c>
      <c r="B18" s="1896"/>
      <c r="C18" s="1896"/>
      <c r="D18" s="1896"/>
      <c r="E18" s="1896"/>
      <c r="F18" s="420">
        <v>5</v>
      </c>
      <c r="G18" s="421">
        <v>158675</v>
      </c>
      <c r="H18" s="422"/>
      <c r="I18" s="423">
        <v>59000</v>
      </c>
      <c r="J18" s="423">
        <v>60000</v>
      </c>
    </row>
    <row r="19" spans="1:10" ht="16.5" customHeight="1">
      <c r="A19" s="1896" t="s">
        <v>734</v>
      </c>
      <c r="B19" s="1896"/>
      <c r="C19" s="1896"/>
      <c r="D19" s="1896"/>
      <c r="E19" s="1896"/>
      <c r="F19" s="420">
        <v>6</v>
      </c>
      <c r="G19" s="421"/>
      <c r="H19" s="422"/>
      <c r="I19" s="423"/>
      <c r="J19" s="423"/>
    </row>
    <row r="20" spans="1:10" ht="16.5" customHeight="1">
      <c r="A20" s="424" t="s">
        <v>735</v>
      </c>
      <c r="B20" s="425"/>
      <c r="C20" s="425"/>
      <c r="D20" s="425"/>
      <c r="E20" s="426"/>
      <c r="F20" s="420">
        <v>7</v>
      </c>
      <c r="G20" s="421">
        <v>13</v>
      </c>
      <c r="H20" s="422"/>
      <c r="I20" s="423"/>
      <c r="J20" s="423"/>
    </row>
    <row r="21" spans="1:10" ht="16.5" customHeight="1">
      <c r="A21" s="424" t="s">
        <v>736</v>
      </c>
      <c r="B21" s="425"/>
      <c r="C21" s="425"/>
      <c r="D21" s="425"/>
      <c r="E21" s="426"/>
      <c r="F21" s="420">
        <v>8</v>
      </c>
      <c r="G21" s="421">
        <v>61292</v>
      </c>
      <c r="H21" s="422"/>
      <c r="I21" s="423">
        <v>150000</v>
      </c>
      <c r="J21" s="423">
        <v>150000</v>
      </c>
    </row>
    <row r="22" spans="1:10" ht="16.5" customHeight="1">
      <c r="A22" s="424" t="s">
        <v>737</v>
      </c>
      <c r="B22" s="425"/>
      <c r="C22" s="425"/>
      <c r="D22" s="425"/>
      <c r="E22" s="426"/>
      <c r="F22" s="420">
        <v>9</v>
      </c>
      <c r="G22" s="421"/>
      <c r="H22" s="422"/>
      <c r="I22" s="423"/>
      <c r="J22" s="423"/>
    </row>
    <row r="23" spans="1:10" ht="16.5" customHeight="1">
      <c r="A23" s="427" t="s">
        <v>738</v>
      </c>
      <c r="B23" s="428"/>
      <c r="C23" s="428"/>
      <c r="D23" s="428"/>
      <c r="E23" s="429"/>
      <c r="F23" s="430">
        <v>10</v>
      </c>
      <c r="G23" s="431">
        <v>8308</v>
      </c>
      <c r="H23" s="432"/>
      <c r="I23" s="433">
        <v>1500</v>
      </c>
      <c r="J23" s="433">
        <v>1620</v>
      </c>
    </row>
    <row r="24" spans="1:10" ht="16.5" customHeight="1">
      <c r="A24" s="434" t="s">
        <v>739</v>
      </c>
      <c r="B24" s="435"/>
      <c r="C24" s="435"/>
      <c r="D24" s="435"/>
      <c r="E24" s="436"/>
      <c r="F24" s="437">
        <v>11</v>
      </c>
      <c r="G24" s="438">
        <f>SUM(G12:G23)</f>
        <v>778290</v>
      </c>
      <c r="H24" s="439"/>
      <c r="I24" s="440">
        <f>SUM(I12:I23)</f>
        <v>912335</v>
      </c>
      <c r="J24" s="440">
        <f>SUM(J12:J23)</f>
        <v>939705</v>
      </c>
    </row>
    <row r="25" spans="1:10" ht="16.5" customHeight="1">
      <c r="A25" s="441" t="s">
        <v>169</v>
      </c>
      <c r="B25" s="442"/>
      <c r="C25" s="442"/>
      <c r="D25" s="442"/>
      <c r="E25" s="443"/>
      <c r="F25" s="444">
        <v>12</v>
      </c>
      <c r="G25" s="445">
        <v>327373</v>
      </c>
      <c r="H25" s="446"/>
      <c r="I25" s="447">
        <v>335000</v>
      </c>
      <c r="J25" s="448">
        <v>330000</v>
      </c>
    </row>
    <row r="26" spans="1:10" ht="16.5" customHeight="1">
      <c r="A26" s="424" t="s">
        <v>1072</v>
      </c>
      <c r="B26" s="425"/>
      <c r="C26" s="425"/>
      <c r="D26" s="425"/>
      <c r="E26" s="426"/>
      <c r="F26" s="420">
        <v>13</v>
      </c>
      <c r="G26" s="421">
        <v>83164</v>
      </c>
      <c r="H26" s="449"/>
      <c r="I26" s="450">
        <v>90450</v>
      </c>
      <c r="J26" s="423">
        <v>89100</v>
      </c>
    </row>
    <row r="27" spans="1:10" ht="14.25" customHeight="1">
      <c r="A27" s="1899" t="s">
        <v>740</v>
      </c>
      <c r="B27" s="1899"/>
      <c r="C27" s="1899"/>
      <c r="D27" s="1899"/>
      <c r="E27" s="1899"/>
      <c r="F27" s="1907">
        <v>14</v>
      </c>
      <c r="G27" s="1900">
        <v>240499</v>
      </c>
      <c r="H27" s="1903"/>
      <c r="I27" s="1906">
        <v>251000</v>
      </c>
      <c r="J27" s="1895">
        <v>250000</v>
      </c>
    </row>
    <row r="28" spans="1:10" ht="16.5" customHeight="1">
      <c r="A28" s="1899"/>
      <c r="B28" s="1899"/>
      <c r="C28" s="1899"/>
      <c r="D28" s="1899"/>
      <c r="E28" s="1899"/>
      <c r="F28" s="1907"/>
      <c r="G28" s="1900"/>
      <c r="H28" s="1903"/>
      <c r="I28" s="1906"/>
      <c r="J28" s="1895"/>
    </row>
    <row r="29" spans="1:10" ht="16.5" customHeight="1">
      <c r="A29" s="424" t="s">
        <v>741</v>
      </c>
      <c r="B29" s="425"/>
      <c r="C29" s="425"/>
      <c r="D29" s="425"/>
      <c r="E29" s="426"/>
      <c r="F29" s="420">
        <v>15</v>
      </c>
      <c r="G29" s="421">
        <v>8080</v>
      </c>
      <c r="H29" s="449"/>
      <c r="I29" s="450">
        <v>150000</v>
      </c>
      <c r="J29" s="423">
        <v>145240</v>
      </c>
    </row>
    <row r="30" spans="1:10" ht="16.5" customHeight="1">
      <c r="A30" s="1896" t="s">
        <v>742</v>
      </c>
      <c r="B30" s="1896"/>
      <c r="C30" s="1896"/>
      <c r="D30" s="1896"/>
      <c r="E30" s="1896"/>
      <c r="F30" s="420">
        <v>16</v>
      </c>
      <c r="G30" s="421">
        <v>106990</v>
      </c>
      <c r="H30" s="449"/>
      <c r="I30" s="450">
        <v>15000</v>
      </c>
      <c r="J30" s="423">
        <v>53264</v>
      </c>
    </row>
    <row r="31" spans="1:10" ht="16.5" customHeight="1">
      <c r="A31" s="424" t="s">
        <v>743</v>
      </c>
      <c r="B31" s="425"/>
      <c r="C31" s="425"/>
      <c r="D31" s="425"/>
      <c r="E31" s="426"/>
      <c r="F31" s="420">
        <v>17</v>
      </c>
      <c r="G31" s="421"/>
      <c r="H31" s="449"/>
      <c r="I31" s="450"/>
      <c r="J31" s="423"/>
    </row>
    <row r="32" spans="1:10" ht="16.5" customHeight="1">
      <c r="A32" s="424" t="s">
        <v>1075</v>
      </c>
      <c r="B32" s="425"/>
      <c r="C32" s="425"/>
      <c r="D32" s="425"/>
      <c r="E32" s="426"/>
      <c r="F32" s="420">
        <v>18</v>
      </c>
      <c r="G32" s="421">
        <v>3700</v>
      </c>
      <c r="H32" s="449"/>
      <c r="I32" s="450"/>
      <c r="J32" s="423">
        <v>140</v>
      </c>
    </row>
    <row r="33" spans="1:10" ht="16.5" customHeight="1">
      <c r="A33" s="424" t="s">
        <v>744</v>
      </c>
      <c r="B33" s="425"/>
      <c r="C33" s="425"/>
      <c r="D33" s="425"/>
      <c r="E33" s="426"/>
      <c r="F33" s="420">
        <v>19</v>
      </c>
      <c r="G33" s="421"/>
      <c r="H33" s="449"/>
      <c r="I33" s="450"/>
      <c r="J33" s="423"/>
    </row>
    <row r="34" spans="1:10" ht="16.5" customHeight="1">
      <c r="A34" s="424" t="s">
        <v>745</v>
      </c>
      <c r="B34" s="425"/>
      <c r="C34" s="425"/>
      <c r="D34" s="425"/>
      <c r="E34" s="426"/>
      <c r="F34" s="420">
        <v>20</v>
      </c>
      <c r="G34" s="421">
        <v>9061</v>
      </c>
      <c r="H34" s="449"/>
      <c r="I34" s="450">
        <v>20000</v>
      </c>
      <c r="J34" s="423">
        <v>20000</v>
      </c>
    </row>
    <row r="35" spans="1:10" ht="16.5" customHeight="1">
      <c r="A35" s="424" t="s">
        <v>746</v>
      </c>
      <c r="B35" s="425"/>
      <c r="C35" s="425"/>
      <c r="D35" s="425"/>
      <c r="E35" s="426"/>
      <c r="F35" s="420">
        <v>21</v>
      </c>
      <c r="G35" s="421"/>
      <c r="H35" s="449"/>
      <c r="I35" s="450"/>
      <c r="J35" s="423"/>
    </row>
    <row r="36" spans="1:10" ht="16.5" customHeight="1">
      <c r="A36" s="424" t="s">
        <v>747</v>
      </c>
      <c r="B36" s="425"/>
      <c r="C36" s="425"/>
      <c r="D36" s="425"/>
      <c r="E36" s="426"/>
      <c r="F36" s="420">
        <v>22</v>
      </c>
      <c r="G36" s="421"/>
      <c r="H36" s="449"/>
      <c r="I36" s="450"/>
      <c r="J36" s="423"/>
    </row>
    <row r="37" spans="1:10" ht="16.5" customHeight="1">
      <c r="A37" s="427" t="s">
        <v>748</v>
      </c>
      <c r="B37" s="428"/>
      <c r="C37" s="428"/>
      <c r="D37" s="428"/>
      <c r="E37" s="429"/>
      <c r="F37" s="430">
        <v>23</v>
      </c>
      <c r="G37" s="431">
        <v>15072</v>
      </c>
      <c r="H37" s="451"/>
      <c r="I37" s="452">
        <v>15000</v>
      </c>
      <c r="J37" s="433">
        <v>15000</v>
      </c>
    </row>
    <row r="38" spans="1:10" ht="16.5" customHeight="1">
      <c r="A38" s="453" t="s">
        <v>749</v>
      </c>
      <c r="B38" s="454"/>
      <c r="C38" s="454"/>
      <c r="D38" s="454"/>
      <c r="E38" s="455"/>
      <c r="F38" s="456">
        <v>24</v>
      </c>
      <c r="G38" s="438">
        <f>SUM(G25:G37)</f>
        <v>793939</v>
      </c>
      <c r="H38" s="457"/>
      <c r="I38" s="458">
        <f>SUM(I25:I37)</f>
        <v>876450</v>
      </c>
      <c r="J38" s="440">
        <f>SUM(J25:J37)</f>
        <v>902744</v>
      </c>
    </row>
    <row r="39" spans="1:10" ht="16.5" customHeight="1">
      <c r="A39" s="1890" t="s">
        <v>750</v>
      </c>
      <c r="B39" s="1890"/>
      <c r="C39" s="1890"/>
      <c r="D39" s="1890"/>
      <c r="E39" s="1890"/>
      <c r="F39" s="1890"/>
      <c r="G39" s="1890"/>
      <c r="H39" s="1890"/>
      <c r="I39" s="1890"/>
      <c r="J39" s="1890"/>
    </row>
    <row r="40" spans="1:10" ht="26.25" customHeight="1">
      <c r="A40" s="1902" t="s">
        <v>751</v>
      </c>
      <c r="B40" s="1902"/>
      <c r="C40" s="1902"/>
      <c r="D40" s="1902"/>
      <c r="E40" s="1902"/>
      <c r="F40" s="459">
        <v>25</v>
      </c>
      <c r="G40" s="460">
        <v>19</v>
      </c>
      <c r="H40" s="422"/>
      <c r="I40" s="460">
        <v>12000</v>
      </c>
      <c r="J40" s="460">
        <v>29600</v>
      </c>
    </row>
    <row r="41" spans="1:10" ht="16.5" customHeight="1">
      <c r="A41" s="1899" t="s">
        <v>572</v>
      </c>
      <c r="B41" s="1899"/>
      <c r="C41" s="1899"/>
      <c r="D41" s="1899"/>
      <c r="E41" s="1899"/>
      <c r="F41" s="461">
        <v>26</v>
      </c>
      <c r="G41" s="421">
        <v>20854</v>
      </c>
      <c r="H41" s="422"/>
      <c r="I41" s="421">
        <v>21500</v>
      </c>
      <c r="J41" s="421"/>
    </row>
    <row r="42" spans="1:10" ht="16.5" customHeight="1">
      <c r="A42" s="424" t="s">
        <v>752</v>
      </c>
      <c r="B42" s="425"/>
      <c r="C42" s="425"/>
      <c r="D42" s="425"/>
      <c r="E42" s="426"/>
      <c r="F42" s="461">
        <v>27</v>
      </c>
      <c r="G42" s="421"/>
      <c r="H42" s="422"/>
      <c r="I42" s="421"/>
      <c r="J42" s="421"/>
    </row>
    <row r="43" spans="1:10" ht="16.5" customHeight="1">
      <c r="A43" s="424" t="s">
        <v>753</v>
      </c>
      <c r="B43" s="425"/>
      <c r="C43" s="425"/>
      <c r="D43" s="425"/>
      <c r="E43" s="426"/>
      <c r="F43" s="461">
        <v>28</v>
      </c>
      <c r="G43" s="421"/>
      <c r="H43" s="422"/>
      <c r="I43" s="421"/>
      <c r="J43" s="421"/>
    </row>
    <row r="44" spans="1:10" ht="16.5" customHeight="1">
      <c r="A44" s="424" t="s">
        <v>754</v>
      </c>
      <c r="B44" s="425"/>
      <c r="C44" s="425"/>
      <c r="D44" s="425"/>
      <c r="E44" s="426"/>
      <c r="F44" s="461">
        <v>29</v>
      </c>
      <c r="G44" s="421">
        <v>272565</v>
      </c>
      <c r="H44" s="422"/>
      <c r="I44" s="421">
        <v>18500</v>
      </c>
      <c r="J44" s="421">
        <v>23027</v>
      </c>
    </row>
    <row r="45" spans="1:10" ht="16.5" customHeight="1">
      <c r="A45" s="424" t="s">
        <v>755</v>
      </c>
      <c r="B45" s="425"/>
      <c r="C45" s="425"/>
      <c r="D45" s="425"/>
      <c r="E45" s="426"/>
      <c r="F45" s="461">
        <v>30</v>
      </c>
      <c r="G45" s="421"/>
      <c r="H45" s="422"/>
      <c r="I45" s="421"/>
      <c r="J45" s="421"/>
    </row>
    <row r="46" spans="1:10" ht="16.5" customHeight="1">
      <c r="A46" s="424" t="s">
        <v>756</v>
      </c>
      <c r="B46" s="425"/>
      <c r="C46" s="425"/>
      <c r="D46" s="425"/>
      <c r="E46" s="426"/>
      <c r="F46" s="461">
        <v>31</v>
      </c>
      <c r="G46" s="421"/>
      <c r="H46" s="422"/>
      <c r="I46" s="421"/>
      <c r="J46" s="421"/>
    </row>
    <row r="47" spans="1:10" ht="16.5" customHeight="1">
      <c r="A47" s="424" t="s">
        <v>757</v>
      </c>
      <c r="B47" s="425"/>
      <c r="C47" s="425"/>
      <c r="D47" s="425"/>
      <c r="E47" s="426"/>
      <c r="F47" s="461">
        <v>32</v>
      </c>
      <c r="G47" s="421">
        <v>1200</v>
      </c>
      <c r="H47" s="422"/>
      <c r="I47" s="421"/>
      <c r="J47" s="421">
        <v>1500</v>
      </c>
    </row>
    <row r="48" spans="1:10" ht="16.5" customHeight="1">
      <c r="A48" s="424" t="s">
        <v>758</v>
      </c>
      <c r="B48" s="425"/>
      <c r="C48" s="425"/>
      <c r="D48" s="425"/>
      <c r="E48" s="426"/>
      <c r="F48" s="462">
        <v>33</v>
      </c>
      <c r="G48" s="421"/>
      <c r="H48" s="422"/>
      <c r="I48" s="421"/>
      <c r="J48" s="421">
        <v>200</v>
      </c>
    </row>
    <row r="49" spans="1:10" ht="16.5" customHeight="1">
      <c r="A49" s="424" t="s">
        <v>759</v>
      </c>
      <c r="B49" s="425"/>
      <c r="C49" s="425"/>
      <c r="D49" s="425"/>
      <c r="E49" s="426"/>
      <c r="F49" s="461">
        <v>34</v>
      </c>
      <c r="G49" s="421">
        <v>24531</v>
      </c>
      <c r="H49" s="422"/>
      <c r="I49" s="421"/>
      <c r="J49" s="421"/>
    </row>
    <row r="50" spans="1:10" ht="16.5" customHeight="1">
      <c r="A50" s="424" t="s">
        <v>760</v>
      </c>
      <c r="B50" s="425"/>
      <c r="C50" s="425"/>
      <c r="D50" s="425"/>
      <c r="E50" s="426"/>
      <c r="F50" s="461">
        <v>35</v>
      </c>
      <c r="G50" s="421"/>
      <c r="H50" s="422"/>
      <c r="I50" s="421"/>
      <c r="J50" s="421"/>
    </row>
    <row r="51" spans="1:10" ht="16.5" customHeight="1">
      <c r="A51" s="427" t="s">
        <v>761</v>
      </c>
      <c r="B51" s="428"/>
      <c r="C51" s="428"/>
      <c r="D51" s="428"/>
      <c r="E51" s="429"/>
      <c r="F51" s="463">
        <v>36</v>
      </c>
      <c r="G51" s="431"/>
      <c r="H51" s="432"/>
      <c r="I51" s="431"/>
      <c r="J51" s="431"/>
    </row>
    <row r="52" spans="1:10" ht="16.5" customHeight="1">
      <c r="A52" s="453" t="s">
        <v>762</v>
      </c>
      <c r="B52" s="454"/>
      <c r="C52" s="454"/>
      <c r="D52" s="454"/>
      <c r="E52" s="455"/>
      <c r="F52" s="464">
        <v>37</v>
      </c>
      <c r="G52" s="465">
        <f>SUM(G40:G51)</f>
        <v>319169</v>
      </c>
      <c r="H52" s="466"/>
      <c r="I52" s="465">
        <f>SUM(I40:I51)</f>
        <v>52000</v>
      </c>
      <c r="J52" s="465">
        <f>SUM(J40:J51)</f>
        <v>54327</v>
      </c>
    </row>
    <row r="53" spans="1:10" ht="16.5" customHeight="1">
      <c r="A53" s="467" t="s">
        <v>763</v>
      </c>
      <c r="B53" s="468"/>
      <c r="C53" s="468"/>
      <c r="D53" s="468"/>
      <c r="E53" s="469"/>
      <c r="F53" s="464">
        <v>38</v>
      </c>
      <c r="G53" s="470">
        <v>293097</v>
      </c>
      <c r="H53" s="471"/>
      <c r="I53" s="470">
        <v>43285</v>
      </c>
      <c r="J53" s="470">
        <v>56650</v>
      </c>
    </row>
    <row r="54" spans="1:10" ht="16.5" customHeight="1">
      <c r="A54" s="441" t="s">
        <v>764</v>
      </c>
      <c r="B54" s="442"/>
      <c r="C54" s="442"/>
      <c r="D54" s="442"/>
      <c r="E54" s="443"/>
      <c r="F54" s="472">
        <v>39</v>
      </c>
      <c r="G54" s="445">
        <v>4289</v>
      </c>
      <c r="H54" s="446"/>
      <c r="I54" s="473">
        <v>44000</v>
      </c>
      <c r="J54" s="473">
        <v>34638</v>
      </c>
    </row>
    <row r="55" spans="1:10" ht="16.5" customHeight="1">
      <c r="A55" s="424" t="s">
        <v>765</v>
      </c>
      <c r="B55" s="425"/>
      <c r="C55" s="425"/>
      <c r="D55" s="425"/>
      <c r="E55" s="426"/>
      <c r="F55" s="474">
        <v>40</v>
      </c>
      <c r="G55" s="421"/>
      <c r="H55" s="449"/>
      <c r="I55" s="475"/>
      <c r="J55" s="475"/>
    </row>
    <row r="56" spans="1:10" ht="16.5" customHeight="1">
      <c r="A56" s="424" t="s">
        <v>766</v>
      </c>
      <c r="B56" s="425"/>
      <c r="C56" s="425"/>
      <c r="D56" s="425"/>
      <c r="E56" s="426"/>
      <c r="F56" s="476">
        <v>41</v>
      </c>
      <c r="G56" s="421"/>
      <c r="H56" s="449"/>
      <c r="I56" s="475"/>
      <c r="J56" s="475"/>
    </row>
    <row r="57" spans="1:10" ht="16.5" customHeight="1">
      <c r="A57" s="424" t="s">
        <v>767</v>
      </c>
      <c r="B57" s="425"/>
      <c r="C57" s="425"/>
      <c r="D57" s="425"/>
      <c r="E57" s="426"/>
      <c r="F57" s="476">
        <v>42</v>
      </c>
      <c r="G57" s="421">
        <v>134</v>
      </c>
      <c r="H57" s="449"/>
      <c r="I57" s="475">
        <v>600</v>
      </c>
      <c r="J57" s="475"/>
    </row>
    <row r="58" spans="1:10" ht="16.5" customHeight="1">
      <c r="A58" s="424" t="s">
        <v>768</v>
      </c>
      <c r="B58" s="425"/>
      <c r="C58" s="425"/>
      <c r="D58" s="425"/>
      <c r="E58" s="426"/>
      <c r="F58" s="476">
        <v>43</v>
      </c>
      <c r="G58" s="421"/>
      <c r="H58" s="449"/>
      <c r="I58" s="475"/>
      <c r="J58" s="475"/>
    </row>
    <row r="59" spans="1:10" ht="16.5" customHeight="1">
      <c r="A59" s="424" t="s">
        <v>769</v>
      </c>
      <c r="B59" s="425"/>
      <c r="C59" s="425"/>
      <c r="D59" s="425"/>
      <c r="E59" s="426"/>
      <c r="F59" s="476">
        <v>44</v>
      </c>
      <c r="G59" s="421"/>
      <c r="H59" s="449"/>
      <c r="I59" s="475"/>
      <c r="J59" s="475"/>
    </row>
    <row r="60" spans="1:10" ht="16.5" customHeight="1">
      <c r="A60" s="424" t="s">
        <v>770</v>
      </c>
      <c r="B60" s="425"/>
      <c r="C60" s="425"/>
      <c r="D60" s="425"/>
      <c r="E60" s="426"/>
      <c r="F60" s="476">
        <v>45</v>
      </c>
      <c r="G60" s="421">
        <v>6000</v>
      </c>
      <c r="H60" s="449"/>
      <c r="I60" s="475"/>
      <c r="J60" s="475"/>
    </row>
    <row r="61" spans="1:10" ht="16.5" customHeight="1">
      <c r="A61" s="424" t="s">
        <v>771</v>
      </c>
      <c r="B61" s="425"/>
      <c r="C61" s="425"/>
      <c r="D61" s="425"/>
      <c r="E61" s="426"/>
      <c r="F61" s="476">
        <v>46</v>
      </c>
      <c r="G61" s="421"/>
      <c r="H61" s="449"/>
      <c r="I61" s="475"/>
      <c r="J61" s="475"/>
    </row>
    <row r="62" spans="1:11" ht="16.5" customHeight="1">
      <c r="A62" s="424" t="s">
        <v>772</v>
      </c>
      <c r="B62" s="425"/>
      <c r="C62" s="425"/>
      <c r="D62" s="425"/>
      <c r="E62" s="426"/>
      <c r="F62" s="476">
        <v>47</v>
      </c>
      <c r="G62" s="421"/>
      <c r="H62" s="449"/>
      <c r="I62" s="475"/>
      <c r="J62" s="475"/>
      <c r="K62" s="477"/>
    </row>
    <row r="63" spans="1:10" ht="16.5" customHeight="1">
      <c r="A63" s="427" t="s">
        <v>748</v>
      </c>
      <c r="B63" s="428"/>
      <c r="C63" s="428"/>
      <c r="D63" s="428"/>
      <c r="E63" s="429"/>
      <c r="F63" s="478">
        <v>48</v>
      </c>
      <c r="G63" s="431"/>
      <c r="H63" s="451"/>
      <c r="I63" s="479"/>
      <c r="J63" s="479"/>
    </row>
    <row r="64" spans="1:10" ht="16.5" customHeight="1">
      <c r="A64" s="453" t="s">
        <v>788</v>
      </c>
      <c r="B64" s="454"/>
      <c r="C64" s="454"/>
      <c r="D64" s="454"/>
      <c r="E64" s="455"/>
      <c r="F64" s="480">
        <v>49</v>
      </c>
      <c r="G64" s="465">
        <f>SUM(G53:G63)</f>
        <v>303520</v>
      </c>
      <c r="H64" s="481"/>
      <c r="I64" s="482">
        <f>SUM(I53:I63)</f>
        <v>87885</v>
      </c>
      <c r="J64" s="482">
        <f>SUM(J53:J63)</f>
        <v>91288</v>
      </c>
    </row>
    <row r="65" spans="1:10" ht="16.5" customHeight="1">
      <c r="A65" s="453" t="s">
        <v>789</v>
      </c>
      <c r="B65" s="454"/>
      <c r="C65" s="454"/>
      <c r="D65" s="454"/>
      <c r="E65" s="455"/>
      <c r="F65" s="483">
        <v>50</v>
      </c>
      <c r="G65" s="465">
        <f>SUM(G52,G24)</f>
        <v>1097459</v>
      </c>
      <c r="H65" s="484">
        <f>SUM(H52,H24)</f>
        <v>0</v>
      </c>
      <c r="I65" s="485">
        <f>SUM(I52,I24)</f>
        <v>964335</v>
      </c>
      <c r="J65" s="465">
        <f>SUM(J52,J24)</f>
        <v>994032</v>
      </c>
    </row>
    <row r="66" spans="1:10" ht="16.5" customHeight="1">
      <c r="A66" s="486" t="s">
        <v>790</v>
      </c>
      <c r="B66" s="487"/>
      <c r="C66" s="487"/>
      <c r="D66" s="487"/>
      <c r="E66" s="488"/>
      <c r="F66" s="489">
        <v>51</v>
      </c>
      <c r="G66" s="465">
        <f>SUM(G64,G38)</f>
        <v>1097459</v>
      </c>
      <c r="H66" s="490">
        <f>SUM(H64,H38)</f>
        <v>0</v>
      </c>
      <c r="I66" s="491">
        <f>SUM(I64,I38)</f>
        <v>964335</v>
      </c>
      <c r="J66" s="492">
        <f>SUM(J64,J38)</f>
        <v>994032</v>
      </c>
    </row>
    <row r="148" spans="1:10" ht="12.75">
      <c r="A148" s="493"/>
      <c r="B148" s="493"/>
      <c r="C148" s="493"/>
      <c r="D148" s="493"/>
      <c r="E148" s="493"/>
      <c r="F148" s="493"/>
      <c r="G148" s="493"/>
      <c r="H148" s="493"/>
      <c r="I148" s="493"/>
      <c r="J148" s="493"/>
    </row>
    <row r="149" spans="1:10" ht="12.75">
      <c r="A149" s="493"/>
      <c r="B149" s="493"/>
      <c r="C149" s="493"/>
      <c r="D149" s="493"/>
      <c r="E149" s="493"/>
      <c r="F149" s="493"/>
      <c r="G149" s="493"/>
      <c r="H149" s="493"/>
      <c r="I149" s="493"/>
      <c r="J149" s="493"/>
    </row>
    <row r="150" spans="1:10" ht="12.75">
      <c r="A150" s="493"/>
      <c r="B150" s="493"/>
      <c r="C150" s="493"/>
      <c r="D150" s="493"/>
      <c r="E150" s="493"/>
      <c r="F150" s="493"/>
      <c r="G150" s="493"/>
      <c r="H150" s="493"/>
      <c r="I150" s="493"/>
      <c r="J150" s="493"/>
    </row>
    <row r="151" spans="1:10" ht="12.75">
      <c r="A151" s="493"/>
      <c r="B151" s="493"/>
      <c r="C151" s="493"/>
      <c r="D151" s="493"/>
      <c r="E151" s="493"/>
      <c r="F151" s="493"/>
      <c r="G151" s="493"/>
      <c r="H151" s="493"/>
      <c r="I151" s="493"/>
      <c r="J151" s="493"/>
    </row>
    <row r="152" spans="1:10" ht="12.75">
      <c r="A152" s="493"/>
      <c r="B152" s="493"/>
      <c r="C152" s="493"/>
      <c r="D152" s="493"/>
      <c r="E152" s="493"/>
      <c r="F152" s="493"/>
      <c r="G152" s="493"/>
      <c r="H152" s="493"/>
      <c r="I152" s="493"/>
      <c r="J152" s="493"/>
    </row>
    <row r="153" spans="1:10" ht="12.75">
      <c r="A153" s="493"/>
      <c r="B153" s="493"/>
      <c r="C153" s="493"/>
      <c r="D153" s="493"/>
      <c r="E153" s="493"/>
      <c r="F153" s="493"/>
      <c r="G153" s="493"/>
      <c r="H153" s="493"/>
      <c r="I153" s="493"/>
      <c r="J153" s="493"/>
    </row>
    <row r="154" spans="1:10" ht="12.75">
      <c r="A154" s="493"/>
      <c r="B154" s="493"/>
      <c r="C154" s="493"/>
      <c r="D154" s="493"/>
      <c r="E154" s="493"/>
      <c r="F154" s="493"/>
      <c r="G154" s="493"/>
      <c r="H154" s="493"/>
      <c r="I154" s="493"/>
      <c r="J154" s="493"/>
    </row>
    <row r="155" spans="1:10" ht="12.75">
      <c r="A155" s="493"/>
      <c r="B155" s="493"/>
      <c r="C155" s="493"/>
      <c r="D155" s="493"/>
      <c r="E155" s="493"/>
      <c r="F155" s="493"/>
      <c r="G155" s="493"/>
      <c r="H155" s="493"/>
      <c r="I155" s="493"/>
      <c r="J155" s="493"/>
    </row>
    <row r="156" spans="1:10" ht="12.75">
      <c r="A156" s="493"/>
      <c r="B156" s="493"/>
      <c r="C156" s="493"/>
      <c r="D156" s="493"/>
      <c r="E156" s="493"/>
      <c r="F156" s="493"/>
      <c r="G156" s="493"/>
      <c r="H156" s="493"/>
      <c r="I156" s="493"/>
      <c r="J156" s="493"/>
    </row>
    <row r="157" spans="1:10" ht="12.75">
      <c r="A157" s="493"/>
      <c r="B157" s="493"/>
      <c r="C157" s="493"/>
      <c r="D157" s="493"/>
      <c r="E157" s="493"/>
      <c r="F157" s="493"/>
      <c r="G157" s="493"/>
      <c r="H157" s="493"/>
      <c r="I157" s="493"/>
      <c r="J157" s="493"/>
    </row>
    <row r="158" spans="1:10" ht="12.75">
      <c r="A158" s="493"/>
      <c r="B158" s="493"/>
      <c r="C158" s="493"/>
      <c r="D158" s="493"/>
      <c r="E158" s="493"/>
      <c r="F158" s="493"/>
      <c r="G158" s="493"/>
      <c r="H158" s="493"/>
      <c r="I158" s="493"/>
      <c r="J158" s="493"/>
    </row>
    <row r="159" spans="1:10" ht="12.75">
      <c r="A159" s="493"/>
      <c r="B159" s="493"/>
      <c r="C159" s="493"/>
      <c r="D159" s="493"/>
      <c r="E159" s="493"/>
      <c r="F159" s="493"/>
      <c r="G159" s="493"/>
      <c r="H159" s="493"/>
      <c r="I159" s="493"/>
      <c r="J159" s="493"/>
    </row>
    <row r="160" spans="1:10" ht="12.75">
      <c r="A160" s="493"/>
      <c r="B160" s="493"/>
      <c r="C160" s="493"/>
      <c r="D160" s="493"/>
      <c r="E160" s="493"/>
      <c r="F160" s="493"/>
      <c r="G160" s="493"/>
      <c r="H160" s="493"/>
      <c r="I160" s="493"/>
      <c r="J160" s="493"/>
    </row>
    <row r="161" spans="1:10" ht="12.75">
      <c r="A161" s="493"/>
      <c r="B161" s="493"/>
      <c r="C161" s="493"/>
      <c r="D161" s="493"/>
      <c r="E161" s="493"/>
      <c r="F161" s="493"/>
      <c r="G161" s="493"/>
      <c r="H161" s="493"/>
      <c r="I161" s="493"/>
      <c r="J161" s="493"/>
    </row>
    <row r="162" spans="1:10" ht="12.75">
      <c r="A162" s="493"/>
      <c r="B162" s="493"/>
      <c r="C162" s="493"/>
      <c r="D162" s="493"/>
      <c r="E162" s="493"/>
      <c r="F162" s="493"/>
      <c r="G162" s="493"/>
      <c r="H162" s="493"/>
      <c r="I162" s="493"/>
      <c r="J162" s="493"/>
    </row>
    <row r="163" spans="1:10" ht="12.75">
      <c r="A163" s="493"/>
      <c r="B163" s="493"/>
      <c r="C163" s="493"/>
      <c r="D163" s="493"/>
      <c r="E163" s="493"/>
      <c r="F163" s="493"/>
      <c r="G163" s="493"/>
      <c r="H163" s="493"/>
      <c r="I163" s="493"/>
      <c r="J163" s="493"/>
    </row>
    <row r="164" spans="1:10" ht="12.75">
      <c r="A164" s="493"/>
      <c r="B164" s="493"/>
      <c r="C164" s="493"/>
      <c r="D164" s="493"/>
      <c r="E164" s="493"/>
      <c r="F164" s="493"/>
      <c r="G164" s="493"/>
      <c r="H164" s="493"/>
      <c r="I164" s="493"/>
      <c r="J164" s="493"/>
    </row>
    <row r="165" spans="1:10" ht="12.75">
      <c r="A165" s="493"/>
      <c r="B165" s="493"/>
      <c r="C165" s="493"/>
      <c r="D165" s="493"/>
      <c r="E165" s="493"/>
      <c r="F165" s="493"/>
      <c r="G165" s="493"/>
      <c r="H165" s="493"/>
      <c r="I165" s="493"/>
      <c r="J165" s="493"/>
    </row>
    <row r="166" spans="1:10" ht="12.75">
      <c r="A166" s="493"/>
      <c r="B166" s="493"/>
      <c r="C166" s="493"/>
      <c r="D166" s="493"/>
      <c r="E166" s="493"/>
      <c r="F166" s="493"/>
      <c r="G166" s="493"/>
      <c r="H166" s="493"/>
      <c r="I166" s="493"/>
      <c r="J166" s="493"/>
    </row>
    <row r="167" spans="1:10" ht="12.75">
      <c r="A167" s="493"/>
      <c r="B167" s="493"/>
      <c r="C167" s="493"/>
      <c r="D167" s="493"/>
      <c r="E167" s="493"/>
      <c r="F167" s="493"/>
      <c r="G167" s="493"/>
      <c r="H167" s="493"/>
      <c r="I167" s="493"/>
      <c r="J167" s="493"/>
    </row>
    <row r="168" spans="1:10" ht="12.75">
      <c r="A168" s="493"/>
      <c r="B168" s="493"/>
      <c r="C168" s="493"/>
      <c r="D168" s="493"/>
      <c r="E168" s="493"/>
      <c r="F168" s="493"/>
      <c r="G168" s="493"/>
      <c r="H168" s="493"/>
      <c r="I168" s="493"/>
      <c r="J168" s="493"/>
    </row>
    <row r="169" spans="1:10" ht="12.75">
      <c r="A169" s="493"/>
      <c r="B169" s="493"/>
      <c r="C169" s="493"/>
      <c r="D169" s="493"/>
      <c r="E169" s="493"/>
      <c r="F169" s="493"/>
      <c r="G169" s="493"/>
      <c r="H169" s="493"/>
      <c r="I169" s="493"/>
      <c r="J169" s="493"/>
    </row>
    <row r="170" spans="1:10" ht="12.75">
      <c r="A170" s="493"/>
      <c r="B170" s="493"/>
      <c r="C170" s="493"/>
      <c r="D170" s="493"/>
      <c r="E170" s="493"/>
      <c r="F170" s="493"/>
      <c r="G170" s="493"/>
      <c r="H170" s="493"/>
      <c r="I170" s="493"/>
      <c r="J170" s="493"/>
    </row>
    <row r="171" spans="1:10" ht="12.75">
      <c r="A171" s="493"/>
      <c r="B171" s="493"/>
      <c r="C171" s="493"/>
      <c r="D171" s="493"/>
      <c r="E171" s="493"/>
      <c r="F171" s="493"/>
      <c r="G171" s="493"/>
      <c r="H171" s="493"/>
      <c r="I171" s="493"/>
      <c r="J171" s="493"/>
    </row>
    <row r="172" spans="1:10" ht="12.75">
      <c r="A172" s="493"/>
      <c r="B172" s="493"/>
      <c r="C172" s="493"/>
      <c r="D172" s="493"/>
      <c r="E172" s="493"/>
      <c r="F172" s="493"/>
      <c r="G172" s="493"/>
      <c r="H172" s="493"/>
      <c r="I172" s="493"/>
      <c r="J172" s="493"/>
    </row>
    <row r="173" spans="1:10" ht="12.75">
      <c r="A173" s="493"/>
      <c r="B173" s="493"/>
      <c r="C173" s="493"/>
      <c r="D173" s="493"/>
      <c r="E173" s="493"/>
      <c r="F173" s="493"/>
      <c r="G173" s="493"/>
      <c r="H173" s="493"/>
      <c r="I173" s="493"/>
      <c r="J173" s="493"/>
    </row>
    <row r="174" spans="1:10" ht="12.75">
      <c r="A174" s="493"/>
      <c r="B174" s="493"/>
      <c r="C174" s="493"/>
      <c r="D174" s="493"/>
      <c r="E174" s="493"/>
      <c r="F174" s="493"/>
      <c r="G174" s="493"/>
      <c r="H174" s="493"/>
      <c r="I174" s="493"/>
      <c r="J174" s="493"/>
    </row>
    <row r="175" spans="1:10" ht="12.75">
      <c r="A175" s="493"/>
      <c r="B175" s="493"/>
      <c r="C175" s="493"/>
      <c r="D175" s="493"/>
      <c r="E175" s="493"/>
      <c r="F175" s="493"/>
      <c r="G175" s="493"/>
      <c r="H175" s="493"/>
      <c r="I175" s="493"/>
      <c r="J175" s="493"/>
    </row>
    <row r="176" spans="1:10" ht="12.75">
      <c r="A176" s="493"/>
      <c r="B176" s="493"/>
      <c r="C176" s="493"/>
      <c r="D176" s="493"/>
      <c r="E176" s="493"/>
      <c r="F176" s="493"/>
      <c r="G176" s="493"/>
      <c r="H176" s="493"/>
      <c r="I176" s="493"/>
      <c r="J176" s="493"/>
    </row>
    <row r="177" spans="1:10" ht="12.75">
      <c r="A177" s="493"/>
      <c r="B177" s="493"/>
      <c r="C177" s="493"/>
      <c r="D177" s="493"/>
      <c r="E177" s="493"/>
      <c r="F177" s="493"/>
      <c r="G177" s="493"/>
      <c r="H177" s="493"/>
      <c r="I177" s="493"/>
      <c r="J177" s="493"/>
    </row>
    <row r="178" spans="1:10" ht="12.75">
      <c r="A178" s="493"/>
      <c r="B178" s="493"/>
      <c r="C178" s="493"/>
      <c r="D178" s="493"/>
      <c r="E178" s="493"/>
      <c r="F178" s="493"/>
      <c r="G178" s="493"/>
      <c r="H178" s="493"/>
      <c r="I178" s="493"/>
      <c r="J178" s="493"/>
    </row>
    <row r="179" spans="1:10" ht="12.75">
      <c r="A179" s="493"/>
      <c r="B179" s="493"/>
      <c r="C179" s="493"/>
      <c r="D179" s="493"/>
      <c r="E179" s="493"/>
      <c r="F179" s="493"/>
      <c r="G179" s="493"/>
      <c r="H179" s="493"/>
      <c r="I179" s="493"/>
      <c r="J179" s="493"/>
    </row>
    <row r="180" spans="1:10" ht="12.75">
      <c r="A180" s="493"/>
      <c r="B180" s="493"/>
      <c r="C180" s="493"/>
      <c r="D180" s="493"/>
      <c r="E180" s="493"/>
      <c r="F180" s="493"/>
      <c r="G180" s="493"/>
      <c r="H180" s="493"/>
      <c r="I180" s="493"/>
      <c r="J180" s="493"/>
    </row>
    <row r="181" spans="1:10" ht="12.75">
      <c r="A181" s="493"/>
      <c r="B181" s="493"/>
      <c r="C181" s="493"/>
      <c r="D181" s="493"/>
      <c r="E181" s="493"/>
      <c r="F181" s="493"/>
      <c r="G181" s="493"/>
      <c r="H181" s="493"/>
      <c r="I181" s="493"/>
      <c r="J181" s="493"/>
    </row>
    <row r="182" spans="1:10" ht="12.75">
      <c r="A182" s="493"/>
      <c r="B182" s="493"/>
      <c r="C182" s="493"/>
      <c r="D182" s="493"/>
      <c r="E182" s="493"/>
      <c r="F182" s="493"/>
      <c r="G182" s="493"/>
      <c r="H182" s="493"/>
      <c r="I182" s="493"/>
      <c r="J182" s="493"/>
    </row>
    <row r="183" spans="1:10" ht="12.75">
      <c r="A183" s="493"/>
      <c r="B183" s="493"/>
      <c r="C183" s="493"/>
      <c r="D183" s="493"/>
      <c r="E183" s="493"/>
      <c r="F183" s="493"/>
      <c r="G183" s="493"/>
      <c r="H183" s="493"/>
      <c r="I183" s="493"/>
      <c r="J183" s="493"/>
    </row>
    <row r="184" spans="1:10" ht="12.75">
      <c r="A184" s="493"/>
      <c r="B184" s="493"/>
      <c r="C184" s="493"/>
      <c r="D184" s="493"/>
      <c r="E184" s="493"/>
      <c r="F184" s="493"/>
      <c r="G184" s="493"/>
      <c r="H184" s="493"/>
      <c r="I184" s="493"/>
      <c r="J184" s="493"/>
    </row>
    <row r="185" spans="1:10" ht="12.75">
      <c r="A185" s="493"/>
      <c r="B185" s="493"/>
      <c r="C185" s="493"/>
      <c r="D185" s="493"/>
      <c r="E185" s="493"/>
      <c r="F185" s="493"/>
      <c r="G185" s="493"/>
      <c r="H185" s="493"/>
      <c r="I185" s="493"/>
      <c r="J185" s="493"/>
    </row>
    <row r="186" spans="1:10" ht="12.75">
      <c r="A186" s="493"/>
      <c r="B186" s="493"/>
      <c r="C186" s="493"/>
      <c r="D186" s="493"/>
      <c r="E186" s="493"/>
      <c r="F186" s="493"/>
      <c r="G186" s="493"/>
      <c r="H186" s="493"/>
      <c r="I186" s="493"/>
      <c r="J186" s="493"/>
    </row>
    <row r="187" spans="1:10" ht="12.75">
      <c r="A187" s="493"/>
      <c r="B187" s="493"/>
      <c r="C187" s="493"/>
      <c r="D187" s="493"/>
      <c r="E187" s="493"/>
      <c r="F187" s="493"/>
      <c r="G187" s="493"/>
      <c r="H187" s="493"/>
      <c r="I187" s="493"/>
      <c r="J187" s="493"/>
    </row>
    <row r="188" spans="1:10" ht="12.75">
      <c r="A188" s="493"/>
      <c r="B188" s="493"/>
      <c r="C188" s="493"/>
      <c r="D188" s="493"/>
      <c r="E188" s="493"/>
      <c r="F188" s="493"/>
      <c r="G188" s="493"/>
      <c r="H188" s="493"/>
      <c r="I188" s="493"/>
      <c r="J188" s="493"/>
    </row>
    <row r="189" spans="1:10" ht="12.75">
      <c r="A189" s="493"/>
      <c r="B189" s="493"/>
      <c r="C189" s="493"/>
      <c r="D189" s="493"/>
      <c r="E189" s="493"/>
      <c r="F189" s="493"/>
      <c r="G189" s="493"/>
      <c r="H189" s="493"/>
      <c r="I189" s="493"/>
      <c r="J189" s="493"/>
    </row>
    <row r="190" spans="1:10" ht="12.75">
      <c r="A190" s="493"/>
      <c r="B190" s="493"/>
      <c r="C190" s="493"/>
      <c r="D190" s="493"/>
      <c r="E190" s="493"/>
      <c r="F190" s="493"/>
      <c r="G190" s="493"/>
      <c r="H190" s="493"/>
      <c r="I190" s="493"/>
      <c r="J190" s="493"/>
    </row>
    <row r="191" spans="1:10" ht="12.75">
      <c r="A191" s="493"/>
      <c r="B191" s="493"/>
      <c r="C191" s="493"/>
      <c r="D191" s="493"/>
      <c r="E191" s="493"/>
      <c r="F191" s="493"/>
      <c r="G191" s="493"/>
      <c r="H191" s="493"/>
      <c r="I191" s="493"/>
      <c r="J191" s="493"/>
    </row>
    <row r="192" spans="1:10" ht="12.75">
      <c r="A192" s="493"/>
      <c r="B192" s="493"/>
      <c r="C192" s="493"/>
      <c r="D192" s="493"/>
      <c r="E192" s="493"/>
      <c r="F192" s="493"/>
      <c r="G192" s="493"/>
      <c r="H192" s="493"/>
      <c r="I192" s="493"/>
      <c r="J192" s="493"/>
    </row>
    <row r="193" spans="1:10" ht="12.75">
      <c r="A193" s="493"/>
      <c r="B193" s="493"/>
      <c r="C193" s="493"/>
      <c r="D193" s="493"/>
      <c r="E193" s="493"/>
      <c r="F193" s="493"/>
      <c r="G193" s="493"/>
      <c r="H193" s="493"/>
      <c r="I193" s="493"/>
      <c r="J193" s="493"/>
    </row>
    <row r="194" spans="1:10" ht="12.75">
      <c r="A194" s="493"/>
      <c r="B194" s="493"/>
      <c r="C194" s="493"/>
      <c r="D194" s="493"/>
      <c r="E194" s="493"/>
      <c r="F194" s="493"/>
      <c r="G194" s="493"/>
      <c r="H194" s="493"/>
      <c r="I194" s="493"/>
      <c r="J194" s="493"/>
    </row>
  </sheetData>
  <sheetProtection selectLockedCells="1" selectUnlockedCells="1"/>
  <mergeCells count="31">
    <mergeCell ref="F27:F28"/>
    <mergeCell ref="G15:G16"/>
    <mergeCell ref="J27:J28"/>
    <mergeCell ref="H27:H28"/>
    <mergeCell ref="I15:I16"/>
    <mergeCell ref="A12:E13"/>
    <mergeCell ref="I12:I13"/>
    <mergeCell ref="F12:F13"/>
    <mergeCell ref="A15:E16"/>
    <mergeCell ref="G12:G13"/>
    <mergeCell ref="I27:I28"/>
    <mergeCell ref="A10:E10"/>
    <mergeCell ref="H15:H16"/>
    <mergeCell ref="A41:E41"/>
    <mergeCell ref="A18:E18"/>
    <mergeCell ref="A19:E19"/>
    <mergeCell ref="A27:E28"/>
    <mergeCell ref="G27:G28"/>
    <mergeCell ref="F15:F16"/>
    <mergeCell ref="A30:E30"/>
    <mergeCell ref="A40:E40"/>
    <mergeCell ref="J12:J13"/>
    <mergeCell ref="A39:J39"/>
    <mergeCell ref="E2:J2"/>
    <mergeCell ref="A5:J6"/>
    <mergeCell ref="I8:J8"/>
    <mergeCell ref="A9:E9"/>
    <mergeCell ref="A11:J11"/>
    <mergeCell ref="J15:J16"/>
    <mergeCell ref="A14:E14"/>
    <mergeCell ref="H12:H13"/>
  </mergeCells>
  <printOptions/>
  <pageMargins left="1.1020833333333333" right="0.7875" top="0.6694444444444444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7.00390625" style="0" customWidth="1"/>
    <col min="2" max="2" width="8.140625" style="0" customWidth="1"/>
    <col min="3" max="3" width="8.28125" style="0" customWidth="1"/>
    <col min="4" max="7" width="7.421875" style="0" customWidth="1"/>
    <col min="8" max="8" width="8.140625" style="0" customWidth="1"/>
    <col min="9" max="9" width="7.421875" style="0" customWidth="1"/>
    <col min="10" max="10" width="8.421875" style="0" customWidth="1"/>
    <col min="11" max="11" width="7.57421875" style="0" customWidth="1"/>
    <col min="12" max="12" width="8.140625" style="0" customWidth="1"/>
    <col min="13" max="13" width="7.7109375" style="0" customWidth="1"/>
  </cols>
  <sheetData>
    <row r="1" ht="12.75">
      <c r="M1" s="292" t="s">
        <v>791</v>
      </c>
    </row>
    <row r="2" spans="1:13" ht="21.75" customHeight="1">
      <c r="A2" s="1908" t="s">
        <v>792</v>
      </c>
      <c r="B2" s="1908"/>
      <c r="C2" s="1908"/>
      <c r="D2" s="1908"/>
      <c r="E2" s="1908"/>
      <c r="F2" s="1908"/>
      <c r="G2" s="1908"/>
      <c r="H2" s="1908"/>
      <c r="I2" s="1908"/>
      <c r="J2" s="1908"/>
      <c r="K2" s="1908"/>
      <c r="L2" s="1908"/>
      <c r="M2" s="1908"/>
    </row>
    <row r="3" spans="1:13" ht="21.75" customHeight="1">
      <c r="A3" s="494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5" t="s">
        <v>793</v>
      </c>
    </row>
    <row r="4" spans="1:13" ht="15">
      <c r="A4" s="280" t="s">
        <v>794</v>
      </c>
      <c r="B4" s="496">
        <v>2009</v>
      </c>
      <c r="C4" s="497">
        <v>2010</v>
      </c>
      <c r="D4" s="498">
        <v>2011</v>
      </c>
      <c r="E4" s="498">
        <v>2012</v>
      </c>
      <c r="F4" s="498">
        <v>2013</v>
      </c>
      <c r="G4" s="498">
        <v>2014</v>
      </c>
      <c r="H4" s="498">
        <v>2015</v>
      </c>
      <c r="I4" s="498">
        <v>2016</v>
      </c>
      <c r="J4" s="498">
        <v>2017</v>
      </c>
      <c r="K4" s="498">
        <v>2018</v>
      </c>
      <c r="L4" s="498">
        <v>2019</v>
      </c>
      <c r="M4" s="499">
        <v>2020</v>
      </c>
    </row>
    <row r="5" spans="1:13" ht="14.25">
      <c r="A5" s="500" t="s">
        <v>795</v>
      </c>
      <c r="B5" s="501"/>
      <c r="C5" s="502"/>
      <c r="D5" s="503"/>
      <c r="E5" s="503"/>
      <c r="F5" s="503"/>
      <c r="G5" s="503"/>
      <c r="H5" s="503"/>
      <c r="I5" s="503"/>
      <c r="J5" s="503"/>
      <c r="K5" s="503"/>
      <c r="L5" s="503"/>
      <c r="M5" s="504"/>
    </row>
    <row r="6" spans="1:13" ht="13.5">
      <c r="A6" s="505" t="s">
        <v>796</v>
      </c>
      <c r="B6" s="506"/>
      <c r="C6" s="507"/>
      <c r="D6" s="508"/>
      <c r="E6" s="508"/>
      <c r="F6" s="508"/>
      <c r="G6" s="508"/>
      <c r="H6" s="508"/>
      <c r="I6" s="508"/>
      <c r="J6" s="508"/>
      <c r="K6" s="508"/>
      <c r="L6" s="508"/>
      <c r="M6" s="509"/>
    </row>
    <row r="7" spans="1:13" ht="13.5">
      <c r="A7" s="505" t="s">
        <v>797</v>
      </c>
      <c r="B7" s="506"/>
      <c r="C7" s="507"/>
      <c r="D7" s="508"/>
      <c r="E7" s="508"/>
      <c r="F7" s="508"/>
      <c r="G7" s="508"/>
      <c r="H7" s="508"/>
      <c r="I7" s="508"/>
      <c r="J7" s="508"/>
      <c r="K7" s="508"/>
      <c r="L7" s="508"/>
      <c r="M7" s="509"/>
    </row>
    <row r="8" spans="1:13" ht="13.5">
      <c r="A8" s="306"/>
      <c r="B8" s="506"/>
      <c r="C8" s="507"/>
      <c r="D8" s="508"/>
      <c r="E8" s="508"/>
      <c r="F8" s="508"/>
      <c r="G8" s="508"/>
      <c r="H8" s="508"/>
      <c r="I8" s="508"/>
      <c r="J8" s="508"/>
      <c r="K8" s="508"/>
      <c r="L8" s="508"/>
      <c r="M8" s="509"/>
    </row>
    <row r="9" spans="1:13" ht="13.5">
      <c r="A9" s="306"/>
      <c r="B9" s="506"/>
      <c r="C9" s="507"/>
      <c r="D9" s="508"/>
      <c r="E9" s="508"/>
      <c r="F9" s="508"/>
      <c r="G9" s="508"/>
      <c r="H9" s="508"/>
      <c r="I9" s="508"/>
      <c r="J9" s="508"/>
      <c r="K9" s="508"/>
      <c r="L9" s="508"/>
      <c r="M9" s="509"/>
    </row>
    <row r="10" spans="1:13" ht="14.25">
      <c r="A10" s="510" t="s">
        <v>798</v>
      </c>
      <c r="B10" s="511"/>
      <c r="C10" s="507"/>
      <c r="D10" s="508"/>
      <c r="E10" s="508"/>
      <c r="F10" s="508"/>
      <c r="G10" s="508"/>
      <c r="H10" s="508"/>
      <c r="I10" s="508"/>
      <c r="J10" s="508"/>
      <c r="K10" s="508"/>
      <c r="L10" s="508"/>
      <c r="M10" s="509"/>
    </row>
    <row r="11" spans="1:13" ht="13.5">
      <c r="A11" s="505" t="s">
        <v>799</v>
      </c>
      <c r="B11" s="506"/>
      <c r="C11" s="507"/>
      <c r="D11" s="508"/>
      <c r="E11" s="508"/>
      <c r="F11" s="508"/>
      <c r="G11" s="508"/>
      <c r="H11" s="508"/>
      <c r="I11" s="508"/>
      <c r="J11" s="508"/>
      <c r="K11" s="508"/>
      <c r="L11" s="508"/>
      <c r="M11" s="509"/>
    </row>
    <row r="12" spans="1:13" ht="13.5">
      <c r="A12" s="505" t="s">
        <v>800</v>
      </c>
      <c r="B12" s="506"/>
      <c r="C12" s="507"/>
      <c r="D12" s="508"/>
      <c r="E12" s="508"/>
      <c r="F12" s="508"/>
      <c r="G12" s="508"/>
      <c r="H12" s="508"/>
      <c r="I12" s="508"/>
      <c r="J12" s="508"/>
      <c r="K12" s="508"/>
      <c r="L12" s="508"/>
      <c r="M12" s="509"/>
    </row>
    <row r="13" spans="1:13" ht="13.5">
      <c r="A13" s="505" t="s">
        <v>801</v>
      </c>
      <c r="B13" s="506"/>
      <c r="C13" s="507"/>
      <c r="D13" s="508"/>
      <c r="E13" s="508"/>
      <c r="F13" s="508"/>
      <c r="G13" s="508"/>
      <c r="H13" s="508"/>
      <c r="I13" s="508"/>
      <c r="J13" s="508"/>
      <c r="K13" s="508"/>
      <c r="L13" s="508"/>
      <c r="M13" s="509"/>
    </row>
    <row r="14" spans="1:13" ht="13.5">
      <c r="A14" s="505" t="s">
        <v>802</v>
      </c>
      <c r="B14" s="506"/>
      <c r="C14" s="507"/>
      <c r="D14" s="508"/>
      <c r="E14" s="508"/>
      <c r="F14" s="508"/>
      <c r="G14" s="508"/>
      <c r="H14" s="508"/>
      <c r="I14" s="508"/>
      <c r="J14" s="508"/>
      <c r="K14" s="508"/>
      <c r="L14" s="508"/>
      <c r="M14" s="509"/>
    </row>
    <row r="15" spans="1:13" ht="13.5">
      <c r="A15" s="505" t="s">
        <v>803</v>
      </c>
      <c r="B15" s="506"/>
      <c r="C15" s="507"/>
      <c r="D15" s="508"/>
      <c r="E15" s="508"/>
      <c r="F15" s="508"/>
      <c r="G15" s="508"/>
      <c r="H15" s="508"/>
      <c r="I15" s="508"/>
      <c r="J15" s="508"/>
      <c r="K15" s="508"/>
      <c r="L15" s="508"/>
      <c r="M15" s="509"/>
    </row>
    <row r="16" spans="1:13" ht="13.5">
      <c r="A16" s="505" t="s">
        <v>804</v>
      </c>
      <c r="B16" s="506"/>
      <c r="C16" s="507"/>
      <c r="D16" s="508"/>
      <c r="E16" s="508"/>
      <c r="F16" s="508"/>
      <c r="G16" s="508"/>
      <c r="H16" s="508"/>
      <c r="I16" s="508"/>
      <c r="J16" s="508"/>
      <c r="K16" s="508"/>
      <c r="L16" s="508"/>
      <c r="M16" s="509"/>
    </row>
    <row r="17" spans="1:13" ht="25.5">
      <c r="A17" s="512" t="s">
        <v>805</v>
      </c>
      <c r="B17" s="513"/>
      <c r="C17" s="514"/>
      <c r="D17" s="514"/>
      <c r="E17" s="515"/>
      <c r="F17" s="508"/>
      <c r="G17" s="508"/>
      <c r="H17" s="508"/>
      <c r="I17" s="508"/>
      <c r="J17" s="508"/>
      <c r="K17" s="508"/>
      <c r="L17" s="508"/>
      <c r="M17" s="509"/>
    </row>
    <row r="18" spans="1:13" ht="25.5">
      <c r="A18" s="516" t="s">
        <v>806</v>
      </c>
      <c r="B18" s="517"/>
      <c r="C18" s="514"/>
      <c r="D18" s="514"/>
      <c r="E18" s="518"/>
      <c r="F18" s="508"/>
      <c r="G18" s="508"/>
      <c r="H18" s="508"/>
      <c r="I18" s="508"/>
      <c r="J18" s="508"/>
      <c r="K18" s="508"/>
      <c r="L18" s="508"/>
      <c r="M18" s="509"/>
    </row>
    <row r="19" spans="1:13" ht="13.5">
      <c r="A19" s="505"/>
      <c r="B19" s="506"/>
      <c r="C19" s="507"/>
      <c r="D19" s="508"/>
      <c r="E19" s="508"/>
      <c r="F19" s="508"/>
      <c r="G19" s="508"/>
      <c r="H19" s="508"/>
      <c r="I19" s="508"/>
      <c r="J19" s="508"/>
      <c r="K19" s="508"/>
      <c r="L19" s="508"/>
      <c r="M19" s="509"/>
    </row>
    <row r="20" spans="1:13" ht="13.5">
      <c r="A20" s="505"/>
      <c r="B20" s="506"/>
      <c r="C20" s="507"/>
      <c r="D20" s="508"/>
      <c r="E20" s="508"/>
      <c r="F20" s="508"/>
      <c r="G20" s="508"/>
      <c r="H20" s="508"/>
      <c r="I20" s="508"/>
      <c r="J20" s="508"/>
      <c r="K20" s="508"/>
      <c r="L20" s="508"/>
      <c r="M20" s="509"/>
    </row>
    <row r="21" spans="1:13" ht="13.5">
      <c r="A21" s="306"/>
      <c r="B21" s="506"/>
      <c r="C21" s="507"/>
      <c r="D21" s="508"/>
      <c r="E21" s="508"/>
      <c r="F21" s="508"/>
      <c r="G21" s="508"/>
      <c r="H21" s="508"/>
      <c r="I21" s="508"/>
      <c r="J21" s="508"/>
      <c r="K21" s="508"/>
      <c r="L21" s="508"/>
      <c r="M21" s="509"/>
    </row>
    <row r="22" spans="1:13" ht="14.25">
      <c r="A22" s="510" t="s">
        <v>807</v>
      </c>
      <c r="B22" s="511"/>
      <c r="C22" s="507"/>
      <c r="D22" s="508"/>
      <c r="E22" s="508"/>
      <c r="F22" s="508"/>
      <c r="G22" s="508"/>
      <c r="H22" s="508"/>
      <c r="I22" s="508"/>
      <c r="J22" s="508"/>
      <c r="K22" s="508"/>
      <c r="L22" s="508"/>
      <c r="M22" s="509"/>
    </row>
    <row r="23" spans="1:13" ht="13.5">
      <c r="A23" s="306"/>
      <c r="B23" s="506"/>
      <c r="C23" s="507"/>
      <c r="D23" s="508"/>
      <c r="E23" s="508"/>
      <c r="F23" s="508"/>
      <c r="G23" s="508"/>
      <c r="H23" s="508"/>
      <c r="I23" s="508"/>
      <c r="J23" s="508"/>
      <c r="K23" s="508"/>
      <c r="L23" s="508"/>
      <c r="M23" s="509"/>
    </row>
    <row r="24" spans="1:13" ht="13.5">
      <c r="A24" s="306"/>
      <c r="B24" s="506"/>
      <c r="C24" s="507"/>
      <c r="D24" s="508"/>
      <c r="E24" s="508"/>
      <c r="F24" s="508"/>
      <c r="G24" s="508"/>
      <c r="H24" s="508"/>
      <c r="I24" s="508"/>
      <c r="J24" s="508"/>
      <c r="K24" s="508"/>
      <c r="L24" s="508"/>
      <c r="M24" s="509"/>
    </row>
    <row r="25" spans="1:13" ht="13.5">
      <c r="A25" s="306"/>
      <c r="B25" s="506"/>
      <c r="C25" s="507"/>
      <c r="D25" s="508"/>
      <c r="E25" s="508"/>
      <c r="F25" s="508"/>
      <c r="G25" s="508"/>
      <c r="H25" s="508"/>
      <c r="I25" s="508"/>
      <c r="J25" s="508"/>
      <c r="K25" s="508"/>
      <c r="L25" s="508"/>
      <c r="M25" s="509"/>
    </row>
    <row r="26" spans="1:13" ht="13.5">
      <c r="A26" s="306"/>
      <c r="B26" s="506"/>
      <c r="C26" s="507"/>
      <c r="D26" s="508"/>
      <c r="E26" s="508"/>
      <c r="F26" s="508"/>
      <c r="G26" s="508"/>
      <c r="H26" s="508"/>
      <c r="I26" s="508"/>
      <c r="J26" s="508"/>
      <c r="K26" s="508"/>
      <c r="L26" s="508"/>
      <c r="M26" s="509"/>
    </row>
    <row r="27" spans="1:13" ht="14.25">
      <c r="A27" s="510"/>
      <c r="B27" s="511"/>
      <c r="C27" s="507"/>
      <c r="D27" s="508"/>
      <c r="E27" s="508"/>
      <c r="F27" s="508"/>
      <c r="G27" s="508"/>
      <c r="H27" s="508"/>
      <c r="I27" s="508"/>
      <c r="J27" s="508"/>
      <c r="K27" s="508"/>
      <c r="L27" s="508"/>
      <c r="M27" s="509"/>
    </row>
    <row r="28" spans="1:13" ht="13.5">
      <c r="A28" s="519"/>
      <c r="B28" s="520"/>
      <c r="C28" s="521"/>
      <c r="D28" s="522"/>
      <c r="E28" s="522"/>
      <c r="F28" s="522"/>
      <c r="G28" s="522"/>
      <c r="H28" s="522"/>
      <c r="I28" s="522"/>
      <c r="J28" s="522"/>
      <c r="K28" s="522"/>
      <c r="L28" s="522"/>
      <c r="M28" s="523"/>
    </row>
    <row r="29" spans="1:13" ht="15">
      <c r="A29" s="297" t="s">
        <v>144</v>
      </c>
      <c r="B29" s="524">
        <f>SUM(B6:B28)</f>
        <v>0</v>
      </c>
      <c r="C29" s="524">
        <f aca="true" t="shared" si="0" ref="C29:M29">SUM(C6:C28)</f>
        <v>0</v>
      </c>
      <c r="D29" s="524">
        <f t="shared" si="0"/>
        <v>0</v>
      </c>
      <c r="E29" s="524">
        <f t="shared" si="0"/>
        <v>0</v>
      </c>
      <c r="F29" s="524">
        <f t="shared" si="0"/>
        <v>0</v>
      </c>
      <c r="G29" s="524">
        <f t="shared" si="0"/>
        <v>0</v>
      </c>
      <c r="H29" s="524">
        <f t="shared" si="0"/>
        <v>0</v>
      </c>
      <c r="I29" s="524">
        <f t="shared" si="0"/>
        <v>0</v>
      </c>
      <c r="J29" s="524">
        <f t="shared" si="0"/>
        <v>0</v>
      </c>
      <c r="K29" s="524">
        <f t="shared" si="0"/>
        <v>0</v>
      </c>
      <c r="L29" s="524">
        <f t="shared" si="0"/>
        <v>0</v>
      </c>
      <c r="M29" s="524">
        <f t="shared" si="0"/>
        <v>0</v>
      </c>
    </row>
  </sheetData>
  <sheetProtection selectLockedCells="1" selectUnlockedCells="1"/>
  <mergeCells count="1">
    <mergeCell ref="A2:M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22">
      <selection activeCell="D28" sqref="D28"/>
    </sheetView>
  </sheetViews>
  <sheetFormatPr defaultColWidth="9.140625" defaultRowHeight="12.75"/>
  <cols>
    <col min="1" max="1" width="71.28125" style="525" customWidth="1"/>
    <col min="2" max="2" width="17.28125" style="525" customWidth="1"/>
    <col min="3" max="3" width="10.57421875" style="525" customWidth="1"/>
    <col min="4" max="4" width="14.00390625" style="525" customWidth="1"/>
    <col min="5" max="5" width="15.140625" style="525" customWidth="1"/>
    <col min="6" max="16384" width="9.140625" style="525" customWidth="1"/>
  </cols>
  <sheetData>
    <row r="1" spans="1:4" ht="12.75">
      <c r="A1" s="526" t="s">
        <v>808</v>
      </c>
      <c r="D1" s="527" t="s">
        <v>809</v>
      </c>
    </row>
    <row r="3" ht="12.75">
      <c r="B3" s="525" t="s">
        <v>810</v>
      </c>
    </row>
    <row r="4" spans="1:5" ht="26.25" customHeight="1">
      <c r="A4" s="528" t="s">
        <v>811</v>
      </c>
      <c r="B4" s="529" t="s">
        <v>812</v>
      </c>
      <c r="C4" s="528" t="s">
        <v>813</v>
      </c>
      <c r="D4" s="530" t="s">
        <v>814</v>
      </c>
      <c r="E4" s="528" t="s">
        <v>815</v>
      </c>
    </row>
    <row r="5" spans="1:5" ht="12.75">
      <c r="A5" s="531" t="s">
        <v>816</v>
      </c>
      <c r="C5" s="532"/>
      <c r="D5" s="533"/>
      <c r="E5" s="534">
        <v>159423307</v>
      </c>
    </row>
    <row r="6" spans="1:5" ht="12.75">
      <c r="A6" s="531" t="s">
        <v>817</v>
      </c>
      <c r="C6" s="532"/>
      <c r="D6" s="533"/>
      <c r="E6" s="535">
        <v>17697456</v>
      </c>
    </row>
    <row r="7" spans="1:5" ht="12.75">
      <c r="A7" s="532" t="s">
        <v>818</v>
      </c>
      <c r="B7" s="536" t="s">
        <v>819</v>
      </c>
      <c r="C7" s="532">
        <v>4344</v>
      </c>
      <c r="D7" s="533">
        <v>4074</v>
      </c>
      <c r="E7" s="537">
        <v>17697456</v>
      </c>
    </row>
    <row r="8" spans="1:5" ht="12.75">
      <c r="A8" s="531" t="s">
        <v>820</v>
      </c>
      <c r="B8" s="536"/>
      <c r="C8" s="532"/>
      <c r="D8" s="533"/>
      <c r="E8" s="535">
        <v>18716063</v>
      </c>
    </row>
    <row r="9" spans="1:5" ht="12.75">
      <c r="A9" s="532" t="s">
        <v>821</v>
      </c>
      <c r="B9" s="536"/>
      <c r="C9" s="532"/>
      <c r="D9" s="533"/>
      <c r="E9" s="537"/>
    </row>
    <row r="10" spans="1:5" ht="12.75">
      <c r="A10" s="532" t="s">
        <v>822</v>
      </c>
      <c r="B10" s="536" t="s">
        <v>823</v>
      </c>
      <c r="C10" s="532">
        <v>1</v>
      </c>
      <c r="D10" s="533">
        <v>3000000</v>
      </c>
      <c r="E10" s="537">
        <v>3000000</v>
      </c>
    </row>
    <row r="11" spans="1:5" ht="12.75">
      <c r="A11" s="532" t="s">
        <v>824</v>
      </c>
      <c r="B11" s="536" t="s">
        <v>825</v>
      </c>
      <c r="C11" s="532">
        <v>11041</v>
      </c>
      <c r="D11" s="533">
        <v>276</v>
      </c>
      <c r="E11" s="537">
        <v>3047316</v>
      </c>
    </row>
    <row r="12" spans="1:5" ht="12.75">
      <c r="A12" s="532" t="s">
        <v>826</v>
      </c>
      <c r="B12" s="536" t="s">
        <v>819</v>
      </c>
      <c r="C12" s="532">
        <v>348</v>
      </c>
      <c r="D12" s="533">
        <v>28600</v>
      </c>
      <c r="E12" s="537">
        <v>9952800</v>
      </c>
    </row>
    <row r="13" spans="1:5" ht="12.75">
      <c r="A13" s="532" t="s">
        <v>827</v>
      </c>
      <c r="B13" s="536"/>
      <c r="C13" s="532"/>
      <c r="D13" s="533"/>
      <c r="E13" s="537"/>
    </row>
    <row r="14" spans="1:5" ht="12.75">
      <c r="A14" s="532" t="s">
        <v>828</v>
      </c>
      <c r="B14" s="536" t="s">
        <v>819</v>
      </c>
      <c r="C14" s="532">
        <v>17169</v>
      </c>
      <c r="D14" s="533">
        <v>56</v>
      </c>
      <c r="E14" s="537">
        <v>961464</v>
      </c>
    </row>
    <row r="15" spans="1:5" ht="12.75">
      <c r="A15" s="532" t="s">
        <v>829</v>
      </c>
      <c r="B15" s="536" t="s">
        <v>830</v>
      </c>
      <c r="C15" s="532">
        <v>227</v>
      </c>
      <c r="D15" s="533">
        <v>7729</v>
      </c>
      <c r="E15" s="537">
        <v>1754483</v>
      </c>
    </row>
    <row r="16" spans="1:5" ht="12.75">
      <c r="A16" s="531" t="s">
        <v>831</v>
      </c>
      <c r="B16" s="536"/>
      <c r="C16" s="532"/>
      <c r="D16" s="533"/>
      <c r="E16" s="535">
        <v>5346360</v>
      </c>
    </row>
    <row r="17" spans="1:5" ht="12.75">
      <c r="A17" s="532" t="s">
        <v>832</v>
      </c>
      <c r="B17" s="536" t="s">
        <v>833</v>
      </c>
      <c r="C17" s="532">
        <v>12</v>
      </c>
      <c r="D17" s="533">
        <v>253530</v>
      </c>
      <c r="E17" s="537">
        <v>3042360</v>
      </c>
    </row>
    <row r="18" spans="1:5" ht="12.75">
      <c r="A18" s="538" t="s">
        <v>834</v>
      </c>
      <c r="B18" s="536"/>
      <c r="C18" s="532"/>
      <c r="D18" s="533"/>
      <c r="E18" s="537"/>
    </row>
    <row r="19" spans="1:5" ht="12.75" customHeight="1">
      <c r="A19" s="532" t="s">
        <v>835</v>
      </c>
      <c r="B19" s="536" t="s">
        <v>836</v>
      </c>
      <c r="C19" s="532">
        <v>24</v>
      </c>
      <c r="D19" s="533">
        <v>96000</v>
      </c>
      <c r="E19" s="537">
        <v>2304000</v>
      </c>
    </row>
    <row r="20" spans="1:5" ht="12.75">
      <c r="A20" s="532" t="s">
        <v>837</v>
      </c>
      <c r="B20" s="536" t="s">
        <v>838</v>
      </c>
      <c r="C20" s="532"/>
      <c r="D20" s="533"/>
      <c r="E20" s="537"/>
    </row>
    <row r="21" spans="1:5" ht="12.75">
      <c r="A21" s="531" t="s">
        <v>839</v>
      </c>
      <c r="B21" s="536" t="s">
        <v>819</v>
      </c>
      <c r="C21" s="532">
        <v>3</v>
      </c>
      <c r="D21" s="533">
        <v>2612</v>
      </c>
      <c r="E21" s="535">
        <v>7836</v>
      </c>
    </row>
    <row r="22" spans="1:5" ht="12.75">
      <c r="A22" s="531" t="s">
        <v>840</v>
      </c>
      <c r="B22" s="539" t="s">
        <v>841</v>
      </c>
      <c r="C22" s="532">
        <v>200000</v>
      </c>
      <c r="D22" s="540">
        <v>1.5</v>
      </c>
      <c r="E22" s="535">
        <v>300000</v>
      </c>
    </row>
    <row r="23" spans="1:5" ht="12.75">
      <c r="A23" s="541" t="s">
        <v>842</v>
      </c>
      <c r="B23" s="542" t="s">
        <v>819</v>
      </c>
      <c r="C23" s="543">
        <v>4344</v>
      </c>
      <c r="D23" s="544"/>
      <c r="E23" s="545">
        <v>30672726</v>
      </c>
    </row>
    <row r="24" spans="1:5" ht="12.75">
      <c r="A24" s="546"/>
      <c r="B24" s="539"/>
      <c r="C24" s="547"/>
      <c r="D24" s="548"/>
      <c r="E24" s="549"/>
    </row>
    <row r="25" spans="1:5" ht="12.75">
      <c r="A25" s="546"/>
      <c r="B25" s="539"/>
      <c r="C25" s="547"/>
      <c r="D25" s="548"/>
      <c r="E25" s="549"/>
    </row>
    <row r="26" spans="1:5" ht="12.75">
      <c r="A26" s="546"/>
      <c r="B26" s="539"/>
      <c r="C26" s="547"/>
      <c r="D26" s="548"/>
      <c r="E26" s="549"/>
    </row>
    <row r="27" spans="1:5" ht="12.75">
      <c r="A27" s="546"/>
      <c r="B27" s="539"/>
      <c r="C27" s="547"/>
      <c r="D27" s="548"/>
      <c r="E27" s="549"/>
    </row>
    <row r="28" spans="1:5" ht="12.75">
      <c r="A28" s="546"/>
      <c r="B28" s="539"/>
      <c r="C28" s="547"/>
      <c r="D28" s="548"/>
      <c r="E28" s="549"/>
    </row>
    <row r="29" spans="1:5" ht="12.75">
      <c r="A29" s="546"/>
      <c r="B29" s="539"/>
      <c r="C29" s="547"/>
      <c r="D29" s="548"/>
      <c r="E29" s="549"/>
    </row>
    <row r="30" spans="1:5" ht="12.75">
      <c r="A30" s="546"/>
      <c r="B30" s="539"/>
      <c r="C30" s="547"/>
      <c r="D30" s="548"/>
      <c r="E30" s="549"/>
    </row>
    <row r="31" spans="1:5" ht="12.75">
      <c r="A31" s="546"/>
      <c r="B31" s="539"/>
      <c r="C31" s="547"/>
      <c r="D31" s="548"/>
      <c r="E31" s="549"/>
    </row>
    <row r="32" spans="1:5" ht="12.75">
      <c r="A32" s="546"/>
      <c r="B32" s="539"/>
      <c r="C32" s="547"/>
      <c r="D32" s="548"/>
      <c r="E32" s="549"/>
    </row>
    <row r="33" spans="1:5" ht="12.75">
      <c r="A33" s="546"/>
      <c r="B33" s="539"/>
      <c r="C33" s="547"/>
      <c r="D33" s="548"/>
      <c r="E33" s="549"/>
    </row>
    <row r="36" spans="1:2" ht="12.75">
      <c r="A36" s="550" t="s">
        <v>811</v>
      </c>
      <c r="B36" s="551" t="s">
        <v>815</v>
      </c>
    </row>
    <row r="37" spans="1:2" ht="12.75">
      <c r="A37" s="552" t="s">
        <v>843</v>
      </c>
      <c r="B37" s="553"/>
    </row>
    <row r="38" spans="1:2" ht="12.75">
      <c r="A38" s="552" t="s">
        <v>844</v>
      </c>
      <c r="B38" s="554">
        <v>18533017</v>
      </c>
    </row>
    <row r="39" spans="1:5" ht="12.75">
      <c r="A39" s="552" t="s">
        <v>845</v>
      </c>
      <c r="B39" s="553"/>
      <c r="D39" s="533"/>
      <c r="E39" s="533"/>
    </row>
    <row r="40" spans="1:2" ht="12.75">
      <c r="A40" s="552" t="s">
        <v>846</v>
      </c>
      <c r="B40" s="553">
        <v>306600</v>
      </c>
    </row>
    <row r="41" spans="1:5" ht="12.75">
      <c r="A41" s="552" t="s">
        <v>847</v>
      </c>
      <c r="B41" s="553">
        <v>481000</v>
      </c>
      <c r="D41" s="533"/>
      <c r="E41" s="533"/>
    </row>
    <row r="42" spans="1:5" ht="12.75">
      <c r="A42" s="555" t="s">
        <v>848</v>
      </c>
      <c r="B42" s="556">
        <v>416000</v>
      </c>
      <c r="E42" s="533"/>
    </row>
    <row r="43" spans="1:5" ht="12.75">
      <c r="A43" s="555" t="s">
        <v>849</v>
      </c>
      <c r="B43" s="556">
        <v>65000</v>
      </c>
      <c r="E43" s="533"/>
    </row>
    <row r="44" spans="1:5" ht="12.75">
      <c r="A44" s="552" t="s">
        <v>850</v>
      </c>
      <c r="B44" s="553"/>
      <c r="E44" s="533"/>
    </row>
    <row r="45" spans="1:5" ht="12.75">
      <c r="A45" s="557" t="s">
        <v>851</v>
      </c>
      <c r="B45" s="553">
        <v>14892000</v>
      </c>
      <c r="E45" s="533"/>
    </row>
    <row r="46" spans="1:5" ht="12.75">
      <c r="A46" s="558" t="s">
        <v>852</v>
      </c>
      <c r="B46" s="556"/>
      <c r="E46" s="533"/>
    </row>
    <row r="47" spans="1:5" ht="12.75">
      <c r="A47" s="558" t="s">
        <v>853</v>
      </c>
      <c r="B47" s="556">
        <v>3740000</v>
      </c>
      <c r="E47" s="533"/>
    </row>
    <row r="48" spans="1:5" ht="12.75">
      <c r="A48" s="558" t="s">
        <v>854</v>
      </c>
      <c r="B48" s="556"/>
      <c r="E48" s="533"/>
    </row>
    <row r="49" spans="1:5" ht="12.75">
      <c r="A49" s="559" t="s">
        <v>855</v>
      </c>
      <c r="B49" s="556"/>
      <c r="E49" s="533"/>
    </row>
    <row r="50" spans="1:5" ht="12.75">
      <c r="A50" s="559" t="s">
        <v>856</v>
      </c>
      <c r="B50" s="556"/>
      <c r="E50" s="533"/>
    </row>
    <row r="51" spans="1:5" ht="12.75">
      <c r="A51" s="559" t="s">
        <v>857</v>
      </c>
      <c r="B51" s="556">
        <v>11152000</v>
      </c>
      <c r="E51" s="533"/>
    </row>
    <row r="52" spans="1:5" ht="12.75">
      <c r="A52" s="558" t="s">
        <v>854</v>
      </c>
      <c r="B52" s="556"/>
      <c r="E52" s="533"/>
    </row>
    <row r="53" spans="1:5" ht="12.75">
      <c r="A53" s="559" t="s">
        <v>855</v>
      </c>
      <c r="B53" s="556"/>
      <c r="E53" s="533"/>
    </row>
    <row r="54" spans="1:5" ht="12.75">
      <c r="A54" s="559" t="s">
        <v>856</v>
      </c>
      <c r="B54" s="556"/>
      <c r="E54" s="533"/>
    </row>
    <row r="55" spans="1:5" ht="12.75">
      <c r="A55" s="552" t="s">
        <v>858</v>
      </c>
      <c r="B55" s="553">
        <v>2280000</v>
      </c>
      <c r="E55" s="533"/>
    </row>
    <row r="56" spans="1:5" ht="12.75">
      <c r="A56" s="560" t="s">
        <v>859</v>
      </c>
      <c r="B56" s="561">
        <v>573417</v>
      </c>
      <c r="E56" s="533"/>
    </row>
    <row r="57" spans="1:5" ht="12.75">
      <c r="A57"/>
      <c r="B57"/>
      <c r="E57" s="533"/>
    </row>
    <row r="58" spans="1:5" ht="12.75">
      <c r="A58"/>
      <c r="B58"/>
      <c r="E58" s="533"/>
    </row>
    <row r="59" spans="1:5" ht="12.75">
      <c r="A59" s="551" t="s">
        <v>811</v>
      </c>
      <c r="B59" s="551" t="s">
        <v>815</v>
      </c>
      <c r="E59" s="533"/>
    </row>
    <row r="60" spans="1:5" ht="12.75">
      <c r="A60" s="552" t="s">
        <v>860</v>
      </c>
      <c r="B60" s="553"/>
      <c r="E60" s="533"/>
    </row>
    <row r="61" spans="1:5" ht="12.75">
      <c r="A61" s="552" t="s">
        <v>861</v>
      </c>
      <c r="B61" s="554">
        <v>104939424</v>
      </c>
      <c r="E61" s="533"/>
    </row>
    <row r="62" spans="1:5" ht="12.75">
      <c r="A62" s="562" t="s">
        <v>862</v>
      </c>
      <c r="B62" s="558"/>
      <c r="E62" s="533"/>
    </row>
    <row r="63" spans="1:5" ht="12.75">
      <c r="A63" s="562" t="s">
        <v>863</v>
      </c>
      <c r="B63" s="563">
        <v>29756160</v>
      </c>
      <c r="E63" s="533"/>
    </row>
    <row r="64" spans="1:5" ht="12.75">
      <c r="A64" s="564" t="s">
        <v>864</v>
      </c>
      <c r="B64" s="565">
        <v>75183264</v>
      </c>
      <c r="E64" s="533"/>
    </row>
    <row r="65" spans="1:5" ht="12.75">
      <c r="A65"/>
      <c r="B65"/>
      <c r="E65" s="533"/>
    </row>
    <row r="66" spans="1:5" ht="12.75">
      <c r="A66" s="566"/>
      <c r="B66" s="567"/>
      <c r="E66" s="533"/>
    </row>
    <row r="67" spans="1:5" ht="12.75">
      <c r="A67"/>
      <c r="B67"/>
      <c r="E67" s="533"/>
    </row>
    <row r="68" spans="1:5" ht="12.75">
      <c r="A68"/>
      <c r="B68"/>
      <c r="E68" s="533"/>
    </row>
    <row r="69" spans="1:5" ht="12.75">
      <c r="A69" s="568" t="s">
        <v>865</v>
      </c>
      <c r="B69" s="569">
        <v>282895748</v>
      </c>
      <c r="E69" s="533"/>
    </row>
    <row r="70" ht="12.75">
      <c r="E70" s="533"/>
    </row>
    <row r="71" ht="12.75">
      <c r="E71" s="533"/>
    </row>
    <row r="72" ht="12.75">
      <c r="E72" s="533"/>
    </row>
    <row r="73" ht="12.75">
      <c r="E73" s="533"/>
    </row>
    <row r="74" ht="12.75">
      <c r="E74" s="533"/>
    </row>
    <row r="75" ht="12.75">
      <c r="E75" s="533"/>
    </row>
    <row r="76" ht="12.75">
      <c r="E76" s="533"/>
    </row>
    <row r="77" ht="12.75">
      <c r="E77" s="533"/>
    </row>
    <row r="78" ht="12.75">
      <c r="E78" s="533"/>
    </row>
    <row r="79" ht="12.75">
      <c r="E79" s="533"/>
    </row>
    <row r="80" ht="12.75">
      <c r="E80" s="533"/>
    </row>
    <row r="81" ht="12.75">
      <c r="E81" s="533"/>
    </row>
    <row r="82" ht="12.75">
      <c r="E82" s="533"/>
    </row>
    <row r="83" ht="12.75">
      <c r="E83" s="533"/>
    </row>
    <row r="84" ht="12.75">
      <c r="E84" s="533"/>
    </row>
    <row r="85" ht="12.75">
      <c r="E85" s="533"/>
    </row>
    <row r="86" ht="12.75">
      <c r="E86" s="533"/>
    </row>
    <row r="87" ht="12.75">
      <c r="E87" s="533"/>
    </row>
    <row r="88" ht="12.75">
      <c r="E88" s="533"/>
    </row>
    <row r="89" ht="12.75">
      <c r="E89" s="533"/>
    </row>
    <row r="90" ht="12.75">
      <c r="E90" s="533"/>
    </row>
    <row r="91" ht="12.75">
      <c r="E91" s="533"/>
    </row>
    <row r="92" ht="12.75">
      <c r="E92" s="533"/>
    </row>
    <row r="93" ht="12.75">
      <c r="E93" s="533"/>
    </row>
    <row r="94" ht="12.75">
      <c r="E94" s="533"/>
    </row>
    <row r="95" ht="12.75">
      <c r="E95" s="533"/>
    </row>
    <row r="96" ht="12.75">
      <c r="E96" s="533"/>
    </row>
    <row r="97" ht="12.75">
      <c r="E97" s="533"/>
    </row>
    <row r="98" ht="12.75">
      <c r="E98" s="533"/>
    </row>
    <row r="99" ht="12.75">
      <c r="E99" s="533"/>
    </row>
    <row r="100" ht="12.75">
      <c r="E100" s="533"/>
    </row>
    <row r="101" ht="12.75">
      <c r="E101" s="533"/>
    </row>
    <row r="102" ht="12.75">
      <c r="E102" s="533"/>
    </row>
    <row r="103" ht="12.75">
      <c r="E103" s="533"/>
    </row>
    <row r="104" ht="12.75">
      <c r="E104" s="533"/>
    </row>
    <row r="105" ht="12.75">
      <c r="E105" s="533"/>
    </row>
    <row r="106" ht="12.75">
      <c r="E106" s="533"/>
    </row>
    <row r="107" ht="12.75">
      <c r="E107" s="533"/>
    </row>
    <row r="108" ht="12.75">
      <c r="E108" s="533"/>
    </row>
    <row r="109" ht="12.75">
      <c r="E109" s="533"/>
    </row>
    <row r="110" ht="12.75">
      <c r="E110" s="533"/>
    </row>
    <row r="111" ht="12.75">
      <c r="E111" s="533"/>
    </row>
    <row r="112" ht="12.75">
      <c r="E112" s="533"/>
    </row>
    <row r="113" ht="12.75">
      <c r="E113" s="533"/>
    </row>
    <row r="114" ht="12.75">
      <c r="E114" s="533"/>
    </row>
    <row r="115" ht="12.75">
      <c r="E115" s="533"/>
    </row>
    <row r="116" ht="12.75">
      <c r="E116" s="533"/>
    </row>
    <row r="117" ht="12.75">
      <c r="E117" s="533"/>
    </row>
    <row r="118" ht="12.75">
      <c r="E118" s="533"/>
    </row>
    <row r="119" ht="12.75">
      <c r="E119" s="533"/>
    </row>
    <row r="120" ht="12.75">
      <c r="E120" s="533"/>
    </row>
    <row r="121" ht="12.75">
      <c r="E121" s="533"/>
    </row>
    <row r="122" ht="12.75">
      <c r="E122" s="533"/>
    </row>
    <row r="123" ht="12.75">
      <c r="E123" s="533"/>
    </row>
    <row r="124" ht="12.75">
      <c r="E124" s="533"/>
    </row>
    <row r="125" ht="12.75">
      <c r="E125" s="533"/>
    </row>
    <row r="126" ht="12.75">
      <c r="E126" s="533"/>
    </row>
    <row r="127" ht="12.75">
      <c r="E127" s="533"/>
    </row>
    <row r="128" ht="12.75">
      <c r="E128" s="533"/>
    </row>
    <row r="129" ht="12.75">
      <c r="E129" s="533"/>
    </row>
    <row r="130" ht="12.75">
      <c r="E130" s="533"/>
    </row>
    <row r="131" ht="12.75">
      <c r="E131" s="533"/>
    </row>
    <row r="132" ht="12.75">
      <c r="E132" s="533"/>
    </row>
    <row r="133" ht="12.75">
      <c r="E133" s="533"/>
    </row>
    <row r="134" ht="12.75">
      <c r="E134" s="533"/>
    </row>
    <row r="135" ht="12.75">
      <c r="E135" s="533"/>
    </row>
    <row r="136" ht="12.75">
      <c r="E136" s="533"/>
    </row>
    <row r="137" ht="12.75">
      <c r="E137" s="533"/>
    </row>
    <row r="138" ht="12.75">
      <c r="E138" s="533"/>
    </row>
    <row r="139" ht="12.75">
      <c r="E139" s="533"/>
    </row>
    <row r="140" ht="12.75">
      <c r="E140" s="533"/>
    </row>
    <row r="141" ht="12.75">
      <c r="E141" s="533"/>
    </row>
    <row r="142" ht="12.75">
      <c r="E142" s="533"/>
    </row>
    <row r="143" ht="12.75">
      <c r="E143" s="533"/>
    </row>
    <row r="144" ht="12.75">
      <c r="E144" s="533"/>
    </row>
    <row r="145" ht="12.75">
      <c r="E145" s="533"/>
    </row>
    <row r="146" ht="12.75">
      <c r="E146" s="533"/>
    </row>
    <row r="147" ht="12.75">
      <c r="E147" s="533"/>
    </row>
    <row r="148" ht="12.75">
      <c r="E148" s="533"/>
    </row>
    <row r="149" ht="12.75">
      <c r="E149" s="533"/>
    </row>
    <row r="150" ht="12.75">
      <c r="E150" s="533"/>
    </row>
    <row r="151" ht="12.75">
      <c r="E151" s="533"/>
    </row>
    <row r="152" ht="12.75">
      <c r="E152" s="533"/>
    </row>
    <row r="153" ht="12.75">
      <c r="E153" s="533"/>
    </row>
    <row r="154" ht="12.75">
      <c r="E154" s="533"/>
    </row>
    <row r="155" ht="12.75">
      <c r="E155" s="533"/>
    </row>
    <row r="156" ht="12.75">
      <c r="E156" s="533"/>
    </row>
    <row r="157" ht="12.75">
      <c r="E157" s="533"/>
    </row>
    <row r="158" ht="12.75">
      <c r="E158" s="533"/>
    </row>
    <row r="159" ht="12.75">
      <c r="E159" s="533"/>
    </row>
    <row r="160" ht="12.75">
      <c r="E160" s="533"/>
    </row>
    <row r="161" ht="12.75">
      <c r="E161" s="533"/>
    </row>
    <row r="162" ht="12.75">
      <c r="E162" s="533"/>
    </row>
    <row r="163" ht="12.75">
      <c r="E163" s="533"/>
    </row>
    <row r="164" ht="12.75">
      <c r="E164" s="533"/>
    </row>
    <row r="165" ht="12.75">
      <c r="E165" s="533"/>
    </row>
    <row r="166" ht="12.75">
      <c r="E166" s="533"/>
    </row>
    <row r="167" ht="12.75">
      <c r="E167" s="533"/>
    </row>
    <row r="168" ht="12.75">
      <c r="E168" s="533"/>
    </row>
    <row r="169" ht="12.75">
      <c r="E169" s="533"/>
    </row>
    <row r="170" ht="12.75">
      <c r="E170" s="533"/>
    </row>
    <row r="171" ht="12.75">
      <c r="E171" s="533"/>
    </row>
    <row r="172" ht="12.75">
      <c r="E172" s="533"/>
    </row>
    <row r="173" ht="12.75">
      <c r="E173" s="533"/>
    </row>
    <row r="174" ht="12.75">
      <c r="E174" s="533"/>
    </row>
    <row r="175" ht="12.75">
      <c r="E175" s="533"/>
    </row>
    <row r="176" ht="12.75">
      <c r="E176" s="533"/>
    </row>
    <row r="177" ht="12.75">
      <c r="E177" s="533"/>
    </row>
    <row r="178" ht="12.75">
      <c r="E178" s="533"/>
    </row>
    <row r="179" ht="12.75">
      <c r="E179" s="533"/>
    </row>
    <row r="180" ht="12.75">
      <c r="E180" s="533"/>
    </row>
    <row r="181" ht="12.75">
      <c r="E181" s="533"/>
    </row>
    <row r="182" ht="12.75">
      <c r="E182" s="533"/>
    </row>
    <row r="183" ht="12.75">
      <c r="E183" s="533"/>
    </row>
    <row r="184" ht="12.75">
      <c r="E184" s="533"/>
    </row>
    <row r="185" ht="12.75">
      <c r="E185" s="533"/>
    </row>
    <row r="186" ht="12.75">
      <c r="E186" s="533"/>
    </row>
    <row r="187" ht="12.75">
      <c r="E187" s="533"/>
    </row>
    <row r="188" ht="12.75">
      <c r="E188" s="533"/>
    </row>
    <row r="189" ht="12.75">
      <c r="E189" s="533"/>
    </row>
    <row r="190" ht="12.75">
      <c r="E190" s="533"/>
    </row>
    <row r="191" ht="12.75">
      <c r="E191" s="533"/>
    </row>
    <row r="192" ht="12.75">
      <c r="E192" s="533"/>
    </row>
    <row r="193" ht="12.75">
      <c r="E193" s="533"/>
    </row>
    <row r="194" ht="12.75">
      <c r="E194" s="533"/>
    </row>
    <row r="195" ht="12.75">
      <c r="E195" s="533"/>
    </row>
    <row r="196" ht="12.75">
      <c r="E196" s="533"/>
    </row>
    <row r="197" ht="12.75">
      <c r="E197" s="53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40">
      <selection activeCell="C86" sqref="C86"/>
    </sheetView>
  </sheetViews>
  <sheetFormatPr defaultColWidth="9.140625" defaultRowHeight="12.75"/>
  <cols>
    <col min="1" max="1" width="58.421875" style="525" customWidth="1"/>
    <col min="2" max="2" width="10.140625" style="525" customWidth="1"/>
    <col min="3" max="4" width="10.28125" style="525" customWidth="1"/>
    <col min="5" max="6" width="10.57421875" style="525" customWidth="1"/>
    <col min="7" max="7" width="12.140625" style="525" customWidth="1"/>
    <col min="8" max="16384" width="9.140625" style="525" customWidth="1"/>
  </cols>
  <sheetData>
    <row r="1" spans="1:7" ht="12.75">
      <c r="A1" s="570" t="s">
        <v>811</v>
      </c>
      <c r="B1" s="571" t="s">
        <v>866</v>
      </c>
      <c r="C1" s="572" t="s">
        <v>867</v>
      </c>
      <c r="D1" s="571" t="s">
        <v>868</v>
      </c>
      <c r="E1" s="572" t="s">
        <v>869</v>
      </c>
      <c r="F1" s="573" t="s">
        <v>814</v>
      </c>
      <c r="G1" s="574" t="s">
        <v>870</v>
      </c>
    </row>
    <row r="2" spans="1:7" ht="12.75">
      <c r="A2" s="575"/>
      <c r="B2" s="576" t="s">
        <v>871</v>
      </c>
      <c r="C2" s="577"/>
      <c r="D2" s="576"/>
      <c r="E2" s="577" t="s">
        <v>872</v>
      </c>
      <c r="F2" s="578"/>
      <c r="G2" s="579"/>
    </row>
    <row r="3" spans="1:7" ht="12.75">
      <c r="A3" s="531" t="s">
        <v>873</v>
      </c>
      <c r="C3" s="532"/>
      <c r="E3" s="580"/>
      <c r="F3" s="533"/>
      <c r="G3" s="535">
        <v>25850000</v>
      </c>
    </row>
    <row r="4" spans="1:7" ht="12.75">
      <c r="A4" s="532" t="s">
        <v>874</v>
      </c>
      <c r="B4" s="536"/>
      <c r="C4" s="532"/>
      <c r="E4" s="580"/>
      <c r="F4" s="533"/>
      <c r="G4" s="537"/>
    </row>
    <row r="5" spans="1:7" ht="12.75">
      <c r="A5" s="532" t="s">
        <v>875</v>
      </c>
      <c r="B5" s="536"/>
      <c r="C5" s="532"/>
      <c r="E5" s="580"/>
      <c r="F5" s="533"/>
      <c r="G5" s="537"/>
    </row>
    <row r="6" spans="1:7" ht="12.75">
      <c r="A6" s="532" t="s">
        <v>876</v>
      </c>
      <c r="B6" s="536" t="s">
        <v>819</v>
      </c>
      <c r="C6" s="532">
        <v>136</v>
      </c>
      <c r="E6" s="581"/>
      <c r="F6" s="533">
        <v>2350000</v>
      </c>
      <c r="G6" s="537">
        <v>17233333</v>
      </c>
    </row>
    <row r="7" spans="1:7" ht="12.75">
      <c r="A7" s="532" t="s">
        <v>877</v>
      </c>
      <c r="B7" s="536"/>
      <c r="C7" s="532"/>
      <c r="E7" s="581"/>
      <c r="F7" s="533"/>
      <c r="G7" s="537"/>
    </row>
    <row r="8" spans="1:7" ht="12.75">
      <c r="A8" s="532" t="s">
        <v>878</v>
      </c>
      <c r="B8" s="536"/>
      <c r="C8" s="532"/>
      <c r="E8" s="581"/>
      <c r="F8" s="533"/>
      <c r="G8" s="537"/>
    </row>
    <row r="9" spans="1:7" ht="12.75">
      <c r="A9" s="532" t="s">
        <v>876</v>
      </c>
      <c r="B9" s="536" t="s">
        <v>819</v>
      </c>
      <c r="C9" s="532"/>
      <c r="D9" s="525">
        <v>136</v>
      </c>
      <c r="E9" s="581"/>
      <c r="F9" s="533">
        <v>2350000</v>
      </c>
      <c r="G9" s="537">
        <v>8616667</v>
      </c>
    </row>
    <row r="10" spans="1:7" ht="12.75">
      <c r="A10" s="531" t="s">
        <v>879</v>
      </c>
      <c r="B10" s="536"/>
      <c r="C10" s="532"/>
      <c r="E10" s="581"/>
      <c r="F10" s="533"/>
      <c r="G10" s="535">
        <v>50760000</v>
      </c>
    </row>
    <row r="11" spans="1:7" ht="12.75">
      <c r="A11" s="532" t="s">
        <v>880</v>
      </c>
      <c r="B11" s="536"/>
      <c r="C11" s="531">
        <v>328</v>
      </c>
      <c r="E11" s="580"/>
      <c r="F11" s="533"/>
      <c r="G11" s="537"/>
    </row>
    <row r="12" spans="1:7" ht="12.75">
      <c r="A12" s="532" t="s">
        <v>881</v>
      </c>
      <c r="B12" s="536" t="s">
        <v>819</v>
      </c>
      <c r="C12" s="532">
        <v>39</v>
      </c>
      <c r="E12" s="580"/>
      <c r="F12" s="533">
        <v>2350000</v>
      </c>
      <c r="G12" s="537">
        <v>3446667</v>
      </c>
    </row>
    <row r="13" spans="1:7" ht="12.75">
      <c r="A13" s="532" t="s">
        <v>882</v>
      </c>
      <c r="B13" s="536" t="s">
        <v>819</v>
      </c>
      <c r="C13" s="532">
        <v>44</v>
      </c>
      <c r="E13" s="580"/>
      <c r="F13" s="533">
        <v>2350000</v>
      </c>
      <c r="G13" s="537">
        <v>3916666</v>
      </c>
    </row>
    <row r="14" spans="1:7" ht="12.75">
      <c r="A14" s="532" t="s">
        <v>883</v>
      </c>
      <c r="B14" s="536" t="s">
        <v>819</v>
      </c>
      <c r="C14" s="532">
        <v>39</v>
      </c>
      <c r="E14" s="580"/>
      <c r="F14" s="533">
        <v>2350000</v>
      </c>
      <c r="G14" s="537">
        <v>3603333</v>
      </c>
    </row>
    <row r="15" spans="1:7" ht="12.75">
      <c r="A15" s="532" t="s">
        <v>884</v>
      </c>
      <c r="B15" s="536" t="s">
        <v>819</v>
      </c>
      <c r="C15" s="532">
        <v>39</v>
      </c>
      <c r="E15" s="580"/>
      <c r="F15" s="533">
        <v>2350000</v>
      </c>
      <c r="G15" s="537">
        <v>4073333</v>
      </c>
    </row>
    <row r="16" spans="1:7" ht="12.75">
      <c r="A16" s="532" t="s">
        <v>885</v>
      </c>
      <c r="B16" s="536" t="s">
        <v>819</v>
      </c>
      <c r="C16" s="532">
        <v>41</v>
      </c>
      <c r="E16" s="580"/>
      <c r="F16" s="533">
        <v>2350000</v>
      </c>
      <c r="G16" s="537">
        <v>4386667</v>
      </c>
    </row>
    <row r="17" spans="1:7" ht="12.75">
      <c r="A17" s="532" t="s">
        <v>886</v>
      </c>
      <c r="B17" s="536" t="s">
        <v>819</v>
      </c>
      <c r="C17" s="532">
        <v>45</v>
      </c>
      <c r="E17" s="580"/>
      <c r="F17" s="533">
        <v>2350000</v>
      </c>
      <c r="G17" s="537">
        <v>4700000</v>
      </c>
    </row>
    <row r="18" spans="1:7" ht="12.75">
      <c r="A18" s="532" t="s">
        <v>887</v>
      </c>
      <c r="B18" s="536" t="s">
        <v>819</v>
      </c>
      <c r="C18" s="532">
        <v>40</v>
      </c>
      <c r="E18" s="580"/>
      <c r="F18" s="533">
        <v>2350000</v>
      </c>
      <c r="G18" s="537">
        <v>4856667</v>
      </c>
    </row>
    <row r="19" spans="1:7" ht="12.75">
      <c r="A19" s="532" t="s">
        <v>888</v>
      </c>
      <c r="B19" s="536" t="s">
        <v>819</v>
      </c>
      <c r="C19" s="532">
        <v>41</v>
      </c>
      <c r="E19" s="580"/>
      <c r="F19" s="533">
        <v>2350000</v>
      </c>
      <c r="G19" s="537">
        <v>4856666</v>
      </c>
    </row>
    <row r="20" spans="1:7" ht="12.75">
      <c r="A20" s="532" t="s">
        <v>889</v>
      </c>
      <c r="B20" s="536"/>
      <c r="C20" s="532"/>
      <c r="D20" s="527">
        <v>327</v>
      </c>
      <c r="E20" s="580"/>
      <c r="F20" s="533"/>
      <c r="G20" s="537"/>
    </row>
    <row r="21" spans="1:7" ht="12.75">
      <c r="A21" s="532" t="s">
        <v>881</v>
      </c>
      <c r="B21" s="536" t="s">
        <v>819</v>
      </c>
      <c r="C21" s="532"/>
      <c r="D21" s="525">
        <v>40</v>
      </c>
      <c r="E21" s="580"/>
      <c r="F21" s="533">
        <v>2350000</v>
      </c>
      <c r="G21" s="537">
        <v>1801667</v>
      </c>
    </row>
    <row r="22" spans="1:7" ht="12.75">
      <c r="A22" s="532" t="s">
        <v>890</v>
      </c>
      <c r="B22" s="536" t="s">
        <v>819</v>
      </c>
      <c r="C22" s="532"/>
      <c r="D22" s="525">
        <v>39</v>
      </c>
      <c r="E22" s="580"/>
      <c r="F22" s="533">
        <v>2350000</v>
      </c>
      <c r="G22" s="537">
        <v>1723333</v>
      </c>
    </row>
    <row r="23" spans="1:7" ht="12.75">
      <c r="A23" s="532" t="s">
        <v>883</v>
      </c>
      <c r="B23" s="536" t="s">
        <v>819</v>
      </c>
      <c r="C23" s="532"/>
      <c r="D23" s="525">
        <v>44</v>
      </c>
      <c r="E23" s="580"/>
      <c r="F23" s="533">
        <v>2350000</v>
      </c>
      <c r="G23" s="537">
        <v>2036667</v>
      </c>
    </row>
    <row r="24" spans="1:7" ht="12.75">
      <c r="A24" s="532" t="s">
        <v>884</v>
      </c>
      <c r="B24" s="536" t="s">
        <v>819</v>
      </c>
      <c r="C24" s="532"/>
      <c r="D24" s="525">
        <v>39</v>
      </c>
      <c r="E24" s="580"/>
      <c r="F24" s="533">
        <v>2350000</v>
      </c>
      <c r="G24" s="537">
        <v>2036667</v>
      </c>
    </row>
    <row r="25" spans="1:7" ht="12.75">
      <c r="A25" s="532" t="s">
        <v>891</v>
      </c>
      <c r="B25" s="536" t="s">
        <v>819</v>
      </c>
      <c r="C25" s="532"/>
      <c r="D25" s="525">
        <v>39</v>
      </c>
      <c r="E25" s="580"/>
      <c r="F25" s="533">
        <v>2350000</v>
      </c>
      <c r="G25" s="537">
        <v>2036667</v>
      </c>
    </row>
    <row r="26" spans="1:7" ht="12.75">
      <c r="A26" s="532" t="s">
        <v>886</v>
      </c>
      <c r="B26" s="536" t="s">
        <v>819</v>
      </c>
      <c r="C26" s="532"/>
      <c r="D26" s="525">
        <v>41</v>
      </c>
      <c r="E26" s="580"/>
      <c r="F26" s="533">
        <v>2350000</v>
      </c>
      <c r="G26" s="537">
        <v>2193333</v>
      </c>
    </row>
    <row r="27" spans="1:7" ht="12.75">
      <c r="A27" s="532" t="s">
        <v>887</v>
      </c>
      <c r="B27" s="536" t="s">
        <v>819</v>
      </c>
      <c r="C27" s="532"/>
      <c r="D27" s="525">
        <v>45</v>
      </c>
      <c r="E27" s="580"/>
      <c r="F27" s="533">
        <v>2350000</v>
      </c>
      <c r="G27" s="537">
        <v>2663334</v>
      </c>
    </row>
    <row r="28" spans="1:7" ht="12.75">
      <c r="A28" s="532" t="s">
        <v>892</v>
      </c>
      <c r="B28" s="536" t="s">
        <v>819</v>
      </c>
      <c r="C28" s="532"/>
      <c r="D28" s="525">
        <v>40</v>
      </c>
      <c r="E28" s="580"/>
      <c r="F28" s="533">
        <v>2350000</v>
      </c>
      <c r="G28" s="537">
        <v>2428333</v>
      </c>
    </row>
    <row r="29" spans="1:7" ht="12.75">
      <c r="A29" s="531" t="s">
        <v>893</v>
      </c>
      <c r="B29" s="536"/>
      <c r="C29" s="532"/>
      <c r="E29" s="580"/>
      <c r="G29" s="535">
        <v>3995000</v>
      </c>
    </row>
    <row r="30" spans="1:7" ht="12.75">
      <c r="A30" s="532" t="s">
        <v>880</v>
      </c>
      <c r="C30" s="532"/>
      <c r="E30" s="580"/>
      <c r="G30" s="537"/>
    </row>
    <row r="31" spans="1:7" ht="12.75">
      <c r="A31" s="532" t="s">
        <v>894</v>
      </c>
      <c r="B31" s="536" t="s">
        <v>819</v>
      </c>
      <c r="C31" s="532">
        <v>135</v>
      </c>
      <c r="E31" s="580"/>
      <c r="F31" s="533">
        <v>2350000</v>
      </c>
      <c r="G31" s="537">
        <v>2036667</v>
      </c>
    </row>
    <row r="32" spans="1:7" ht="12.75">
      <c r="A32" s="532" t="s">
        <v>895</v>
      </c>
      <c r="B32" s="536" t="s">
        <v>819</v>
      </c>
      <c r="C32" s="532">
        <v>65</v>
      </c>
      <c r="E32" s="580"/>
      <c r="F32" s="582">
        <v>2350000</v>
      </c>
      <c r="G32" s="537">
        <v>626667</v>
      </c>
    </row>
    <row r="33" spans="1:7" ht="12.75" customHeight="1">
      <c r="A33" s="532" t="s">
        <v>889</v>
      </c>
      <c r="B33" s="536"/>
      <c r="C33" s="532"/>
      <c r="E33" s="580"/>
      <c r="F33" s="533"/>
      <c r="G33" s="537"/>
    </row>
    <row r="34" spans="1:7" ht="12.75" customHeight="1">
      <c r="A34" s="532" t="s">
        <v>896</v>
      </c>
      <c r="B34" s="539" t="s">
        <v>819</v>
      </c>
      <c r="C34" s="532"/>
      <c r="D34" s="547">
        <v>135</v>
      </c>
      <c r="E34" s="580"/>
      <c r="F34" s="548">
        <v>2350000</v>
      </c>
      <c r="G34" s="532">
        <v>1018333</v>
      </c>
    </row>
    <row r="35" spans="1:7" ht="12.75" customHeight="1">
      <c r="A35" s="543" t="s">
        <v>897</v>
      </c>
      <c r="B35" s="542" t="s">
        <v>819</v>
      </c>
      <c r="C35" s="543"/>
      <c r="D35" s="583">
        <v>65</v>
      </c>
      <c r="E35" s="577"/>
      <c r="F35" s="544">
        <v>2350000</v>
      </c>
      <c r="G35" s="543">
        <v>313333</v>
      </c>
    </row>
    <row r="36" spans="1:7" ht="12.75" customHeight="1">
      <c r="A36" s="547"/>
      <c r="B36" s="539"/>
      <c r="C36" s="547"/>
      <c r="D36" s="547"/>
      <c r="E36" s="584"/>
      <c r="F36" s="548"/>
      <c r="G36" s="547"/>
    </row>
    <row r="37" spans="1:7" ht="12.75">
      <c r="A37" s="585" t="s">
        <v>811</v>
      </c>
      <c r="B37" s="572" t="s">
        <v>866</v>
      </c>
      <c r="C37" s="571" t="s">
        <v>867</v>
      </c>
      <c r="D37" s="572" t="s">
        <v>868</v>
      </c>
      <c r="E37" s="571" t="s">
        <v>869</v>
      </c>
      <c r="F37" s="570" t="s">
        <v>814</v>
      </c>
      <c r="G37" s="586" t="s">
        <v>870</v>
      </c>
    </row>
    <row r="38" spans="1:7" ht="12.75">
      <c r="A38" s="587"/>
      <c r="B38" s="577" t="s">
        <v>871</v>
      </c>
      <c r="C38" s="576"/>
      <c r="D38" s="577"/>
      <c r="E38" s="576" t="s">
        <v>872</v>
      </c>
      <c r="F38" s="575"/>
      <c r="G38" s="588"/>
    </row>
    <row r="39" spans="1:7" ht="12.75">
      <c r="A39" s="531" t="s">
        <v>898</v>
      </c>
      <c r="B39" s="536"/>
      <c r="C39" s="532"/>
      <c r="E39" s="580"/>
      <c r="G39" s="535">
        <v>4285866</v>
      </c>
    </row>
    <row r="40" spans="1:7" ht="12.75">
      <c r="A40" s="532" t="s">
        <v>899</v>
      </c>
      <c r="B40" s="536"/>
      <c r="C40" s="532"/>
      <c r="E40" s="580"/>
      <c r="G40" s="537"/>
    </row>
    <row r="41" spans="1:7" ht="12.75">
      <c r="A41" s="532" t="s">
        <v>900</v>
      </c>
      <c r="B41" s="536"/>
      <c r="C41" s="532"/>
      <c r="E41" s="580"/>
      <c r="G41" s="532"/>
    </row>
    <row r="42" spans="1:7" ht="12.75">
      <c r="A42" s="532" t="s">
        <v>880</v>
      </c>
      <c r="B42" s="536"/>
      <c r="C42" s="532"/>
      <c r="E42" s="580"/>
      <c r="G42" s="532"/>
    </row>
    <row r="43" spans="1:7" ht="12.75">
      <c r="A43" s="532" t="s">
        <v>901</v>
      </c>
      <c r="B43" s="536" t="s">
        <v>819</v>
      </c>
      <c r="C43" s="532">
        <v>3</v>
      </c>
      <c r="E43" s="580"/>
      <c r="F43" s="525">
        <v>358400</v>
      </c>
      <c r="G43" s="537">
        <v>716800</v>
      </c>
    </row>
    <row r="44" spans="1:7" ht="12.75">
      <c r="A44" s="532" t="s">
        <v>889</v>
      </c>
      <c r="B44" s="536"/>
      <c r="C44" s="532"/>
      <c r="E44" s="580"/>
      <c r="G44" s="537"/>
    </row>
    <row r="45" spans="1:7" ht="12.75">
      <c r="A45" s="532" t="s">
        <v>902</v>
      </c>
      <c r="B45" s="536" t="s">
        <v>819</v>
      </c>
      <c r="C45" s="532"/>
      <c r="D45" s="525">
        <v>3</v>
      </c>
      <c r="E45" s="580"/>
      <c r="F45" s="525">
        <v>358400</v>
      </c>
      <c r="G45" s="537">
        <v>358400</v>
      </c>
    </row>
    <row r="46" spans="1:7" ht="12.75">
      <c r="A46" s="532" t="s">
        <v>903</v>
      </c>
      <c r="B46" s="536"/>
      <c r="C46" s="532"/>
      <c r="E46" s="580"/>
      <c r="G46" s="532"/>
    </row>
    <row r="47" spans="1:7" ht="12" customHeight="1">
      <c r="A47" s="532" t="s">
        <v>904</v>
      </c>
      <c r="B47" s="536"/>
      <c r="C47" s="532"/>
      <c r="E47" s="580"/>
      <c r="G47" s="532"/>
    </row>
    <row r="48" spans="1:7" ht="12.75">
      <c r="A48" s="532" t="s">
        <v>905</v>
      </c>
      <c r="B48" s="536"/>
      <c r="C48" s="532"/>
      <c r="E48" s="580"/>
      <c r="G48" s="532"/>
    </row>
    <row r="49" spans="1:7" ht="12.75">
      <c r="A49" s="532" t="s">
        <v>906</v>
      </c>
      <c r="B49" s="536" t="s">
        <v>819</v>
      </c>
      <c r="C49" s="532">
        <v>1</v>
      </c>
      <c r="E49" s="580"/>
      <c r="F49" s="525">
        <v>179200</v>
      </c>
      <c r="G49" s="537">
        <v>119467</v>
      </c>
    </row>
    <row r="50" spans="1:7" ht="12.75">
      <c r="A50" s="532" t="s">
        <v>907</v>
      </c>
      <c r="B50" s="536" t="s">
        <v>819</v>
      </c>
      <c r="C50" s="532">
        <v>14</v>
      </c>
      <c r="E50" s="580"/>
      <c r="F50" s="525">
        <v>179200</v>
      </c>
      <c r="G50" s="537">
        <v>1672533</v>
      </c>
    </row>
    <row r="51" spans="1:7" ht="12.75">
      <c r="A51" s="589" t="s">
        <v>908</v>
      </c>
      <c r="B51" s="590"/>
      <c r="C51" s="589"/>
      <c r="D51" s="589"/>
      <c r="E51" s="580"/>
      <c r="F51" s="589"/>
      <c r="G51" s="537"/>
    </row>
    <row r="52" spans="1:8" ht="12.75">
      <c r="A52" s="589" t="s">
        <v>909</v>
      </c>
      <c r="B52" s="590" t="s">
        <v>819</v>
      </c>
      <c r="C52" s="589"/>
      <c r="D52" s="589">
        <v>1</v>
      </c>
      <c r="E52" s="580"/>
      <c r="F52" s="589">
        <v>179200</v>
      </c>
      <c r="G52" s="591">
        <v>59734</v>
      </c>
      <c r="H52" s="589"/>
    </row>
    <row r="53" spans="1:8" ht="12.75">
      <c r="A53" s="589" t="s">
        <v>910</v>
      </c>
      <c r="B53" s="590" t="s">
        <v>819</v>
      </c>
      <c r="C53" s="589"/>
      <c r="D53" s="589">
        <v>14</v>
      </c>
      <c r="E53" s="580"/>
      <c r="F53" s="589">
        <v>179200</v>
      </c>
      <c r="G53" s="537">
        <v>836266</v>
      </c>
      <c r="H53" s="589"/>
    </row>
    <row r="54" spans="1:8" ht="12" customHeight="1">
      <c r="A54" s="592" t="s">
        <v>911</v>
      </c>
      <c r="B54" s="590"/>
      <c r="C54" s="589"/>
      <c r="D54" s="589"/>
      <c r="E54" s="580"/>
      <c r="F54" s="589"/>
      <c r="G54" s="537"/>
      <c r="H54" s="589"/>
    </row>
    <row r="55" spans="1:8" ht="12" customHeight="1">
      <c r="A55" s="592" t="s">
        <v>912</v>
      </c>
      <c r="B55" s="590"/>
      <c r="C55" s="589"/>
      <c r="D55" s="589"/>
      <c r="E55" s="580"/>
      <c r="F55" s="589"/>
      <c r="G55" s="537"/>
      <c r="H55" s="589"/>
    </row>
    <row r="56" spans="1:8" ht="12" customHeight="1">
      <c r="A56" s="592" t="s">
        <v>913</v>
      </c>
      <c r="B56" s="590"/>
      <c r="C56" s="589"/>
      <c r="D56" s="589"/>
      <c r="E56" s="580"/>
      <c r="F56" s="589"/>
      <c r="G56" s="537"/>
      <c r="H56" s="589"/>
    </row>
    <row r="57" spans="1:8" ht="12" customHeight="1">
      <c r="A57" s="592" t="s">
        <v>907</v>
      </c>
      <c r="B57" s="590" t="s">
        <v>914</v>
      </c>
      <c r="C57" s="589">
        <v>4</v>
      </c>
      <c r="D57" s="589"/>
      <c r="E57" s="580"/>
      <c r="F57" s="589">
        <v>156800</v>
      </c>
      <c r="G57" s="537">
        <v>418133</v>
      </c>
      <c r="H57" s="589"/>
    </row>
    <row r="58" spans="1:8" ht="12" customHeight="1">
      <c r="A58" s="592" t="s">
        <v>915</v>
      </c>
      <c r="B58" s="589"/>
      <c r="C58" s="589"/>
      <c r="D58" s="589"/>
      <c r="E58" s="580"/>
      <c r="F58" s="589"/>
      <c r="G58" s="532"/>
      <c r="H58" s="589"/>
    </row>
    <row r="59" spans="1:8" ht="12" customHeight="1">
      <c r="A59" s="538" t="s">
        <v>907</v>
      </c>
      <c r="B59" s="590" t="s">
        <v>819</v>
      </c>
      <c r="C59" s="589"/>
      <c r="D59" s="532">
        <v>2</v>
      </c>
      <c r="E59" s="593"/>
      <c r="F59" s="589">
        <v>156800</v>
      </c>
      <c r="G59" s="591">
        <v>104533</v>
      </c>
      <c r="H59" s="589"/>
    </row>
    <row r="60" spans="1:7" ht="12.75">
      <c r="A60" s="531" t="s">
        <v>916</v>
      </c>
      <c r="C60" s="532"/>
      <c r="E60" s="580"/>
      <c r="G60" s="535"/>
    </row>
    <row r="61" spans="1:7" ht="12.75">
      <c r="A61" s="531" t="s">
        <v>917</v>
      </c>
      <c r="C61" s="532"/>
      <c r="E61" s="580"/>
      <c r="G61" s="535">
        <v>1792000</v>
      </c>
    </row>
    <row r="62" spans="1:7" ht="12.75">
      <c r="A62" s="532" t="s">
        <v>918</v>
      </c>
      <c r="B62" s="536"/>
      <c r="C62" s="532"/>
      <c r="E62" s="580"/>
      <c r="G62" s="537"/>
    </row>
    <row r="63" spans="1:7" ht="12.75">
      <c r="A63" s="532" t="s">
        <v>919</v>
      </c>
      <c r="B63" s="536"/>
      <c r="C63" s="532"/>
      <c r="E63" s="580"/>
      <c r="G63" s="537"/>
    </row>
    <row r="64" spans="1:7" ht="12.75">
      <c r="A64" s="532" t="s">
        <v>920</v>
      </c>
      <c r="B64" s="536" t="s">
        <v>819</v>
      </c>
      <c r="C64" s="532">
        <v>58</v>
      </c>
      <c r="E64" s="580"/>
      <c r="F64" s="525">
        <v>32000</v>
      </c>
      <c r="G64" s="537"/>
    </row>
    <row r="65" spans="1:7" ht="12.75">
      <c r="A65" s="532" t="s">
        <v>853</v>
      </c>
      <c r="B65" s="536" t="s">
        <v>819</v>
      </c>
      <c r="C65" s="532">
        <v>11</v>
      </c>
      <c r="E65" s="580"/>
      <c r="G65" s="537">
        <v>234667</v>
      </c>
    </row>
    <row r="66" spans="1:7" ht="12.75">
      <c r="A66" s="532" t="s">
        <v>921</v>
      </c>
      <c r="B66" s="536" t="s">
        <v>819</v>
      </c>
      <c r="C66" s="532">
        <v>19</v>
      </c>
      <c r="E66" s="580"/>
      <c r="G66" s="537">
        <v>405333</v>
      </c>
    </row>
    <row r="67" spans="1:7" ht="12.75">
      <c r="A67" s="532" t="s">
        <v>922</v>
      </c>
      <c r="B67" s="536" t="s">
        <v>819</v>
      </c>
      <c r="C67" s="532">
        <v>28</v>
      </c>
      <c r="E67" s="580"/>
      <c r="G67" s="537">
        <v>597333</v>
      </c>
    </row>
    <row r="68" spans="1:7" ht="12.75">
      <c r="A68" s="532" t="s">
        <v>923</v>
      </c>
      <c r="B68" s="536"/>
      <c r="C68" s="532"/>
      <c r="E68" s="580"/>
      <c r="G68" s="537"/>
    </row>
    <row r="69" spans="1:7" ht="12.75">
      <c r="A69" s="532" t="s">
        <v>920</v>
      </c>
      <c r="B69" s="536" t="s">
        <v>819</v>
      </c>
      <c r="C69" s="532"/>
      <c r="D69" s="525">
        <v>52</v>
      </c>
      <c r="E69" s="580"/>
      <c r="F69" s="525">
        <v>32000</v>
      </c>
      <c r="G69" s="537"/>
    </row>
    <row r="70" spans="1:7" ht="12.75">
      <c r="A70" s="532" t="s">
        <v>853</v>
      </c>
      <c r="B70" s="536" t="s">
        <v>819</v>
      </c>
      <c r="C70" s="532"/>
      <c r="D70" s="525">
        <v>8</v>
      </c>
      <c r="E70" s="580"/>
      <c r="G70" s="537">
        <v>85334</v>
      </c>
    </row>
    <row r="71" spans="1:7" ht="12.75">
      <c r="A71" s="532" t="s">
        <v>921</v>
      </c>
      <c r="B71" s="536" t="s">
        <v>819</v>
      </c>
      <c r="C71" s="532"/>
      <c r="D71" s="525">
        <v>17</v>
      </c>
      <c r="E71" s="580"/>
      <c r="G71" s="537">
        <v>181333</v>
      </c>
    </row>
    <row r="72" spans="1:7" ht="12.75">
      <c r="A72" s="543" t="s">
        <v>922</v>
      </c>
      <c r="B72" s="542" t="s">
        <v>819</v>
      </c>
      <c r="C72" s="543"/>
      <c r="D72" s="583">
        <v>27</v>
      </c>
      <c r="E72" s="577"/>
      <c r="F72" s="583"/>
      <c r="G72" s="594">
        <v>288000</v>
      </c>
    </row>
    <row r="73" spans="1:7" ht="12.75">
      <c r="A73" s="546"/>
      <c r="G73" s="59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Z222"/>
  <sheetViews>
    <sheetView zoomScale="110" zoomScaleNormal="110" workbookViewId="0" topLeftCell="A190">
      <selection activeCell="C188" sqref="C188:U188"/>
    </sheetView>
  </sheetViews>
  <sheetFormatPr defaultColWidth="9.140625" defaultRowHeight="12.75"/>
  <cols>
    <col min="1" max="1" width="3.28125" style="276" customWidth="1"/>
    <col min="2" max="2" width="3.140625" style="0" hidden="1" customWidth="1"/>
    <col min="3" max="3" width="52.421875" style="0" customWidth="1"/>
    <col min="4" max="4" width="9.7109375" style="0" customWidth="1"/>
    <col min="5" max="5" width="2.8515625" style="0" customWidth="1"/>
    <col min="6" max="6" width="0.42578125" style="0" hidden="1" customWidth="1"/>
    <col min="7" max="20" width="9.140625" style="0" hidden="1" customWidth="1"/>
    <col min="21" max="21" width="6.8515625" style="0" hidden="1" customWidth="1"/>
    <col min="22" max="22" width="0.71875" style="0" hidden="1" customWidth="1"/>
    <col min="23" max="23" width="0.5625" style="0" customWidth="1"/>
    <col min="24" max="24" width="9.421875" style="0" customWidth="1"/>
    <col min="25" max="25" width="11.00390625" style="0" customWidth="1"/>
    <col min="26" max="26" width="12.7109375" style="0" customWidth="1"/>
  </cols>
  <sheetData>
    <row r="1" spans="5:6" ht="12.75" hidden="1">
      <c r="E1" s="1877"/>
      <c r="F1" s="1877"/>
    </row>
    <row r="2" ht="12.75" customHeight="1" hidden="1">
      <c r="F2" s="292"/>
    </row>
    <row r="3" spans="2:6" ht="26.25" customHeight="1" hidden="1">
      <c r="B3" s="96"/>
      <c r="C3" s="1878"/>
      <c r="D3" s="1878"/>
      <c r="E3" s="1878"/>
      <c r="F3" s="1878"/>
    </row>
    <row r="4" spans="2:6" ht="15" hidden="1">
      <c r="B4" s="96"/>
      <c r="C4" s="902"/>
      <c r="D4" s="972"/>
      <c r="E4" s="972"/>
      <c r="F4" s="972"/>
    </row>
    <row r="5" spans="2:6" ht="46.5" customHeight="1" hidden="1">
      <c r="B5" s="96"/>
      <c r="C5" s="973"/>
      <c r="D5" s="96"/>
      <c r="E5" s="1879"/>
      <c r="F5" s="1879"/>
    </row>
    <row r="6" spans="2:6" ht="12.75" hidden="1">
      <c r="B6" s="96"/>
      <c r="C6" s="974"/>
      <c r="D6" s="974"/>
      <c r="E6" s="974"/>
      <c r="F6" s="974"/>
    </row>
    <row r="7" spans="2:6" ht="12.75" hidden="1">
      <c r="B7" s="19"/>
      <c r="C7" s="975"/>
      <c r="D7" s="19"/>
      <c r="E7" s="19"/>
      <c r="F7" s="19"/>
    </row>
    <row r="8" spans="2:6" ht="12.75" hidden="1">
      <c r="B8" s="19"/>
      <c r="C8" s="975"/>
      <c r="D8" s="19"/>
      <c r="E8" s="19"/>
      <c r="F8" s="19"/>
    </row>
    <row r="9" spans="2:6" ht="12.75" hidden="1">
      <c r="B9" s="19"/>
      <c r="C9" s="975"/>
      <c r="D9" s="19"/>
      <c r="E9" s="19"/>
      <c r="F9" s="19"/>
    </row>
    <row r="10" spans="2:6" ht="12.75" hidden="1">
      <c r="B10" s="19"/>
      <c r="C10" s="975"/>
      <c r="D10" s="19"/>
      <c r="E10" s="19"/>
      <c r="F10" s="19"/>
    </row>
    <row r="11" spans="2:6" ht="12.75" hidden="1">
      <c r="B11" s="19"/>
      <c r="C11" s="96"/>
      <c r="D11" s="96"/>
      <c r="E11" s="19"/>
      <c r="F11" s="19"/>
    </row>
    <row r="12" spans="2:6" ht="12.75" hidden="1">
      <c r="B12" s="976"/>
      <c r="C12" s="977"/>
      <c r="D12" s="976"/>
      <c r="E12" s="976"/>
      <c r="F12" s="976"/>
    </row>
    <row r="13" spans="2:6" ht="12.75" hidden="1">
      <c r="B13" s="976"/>
      <c r="C13" s="977"/>
      <c r="D13" s="978"/>
      <c r="E13" s="976"/>
      <c r="F13" s="976"/>
    </row>
    <row r="14" spans="2:6" ht="12.75" hidden="1">
      <c r="B14" s="976"/>
      <c r="C14" s="977"/>
      <c r="D14" s="978"/>
      <c r="E14" s="976"/>
      <c r="F14" s="976"/>
    </row>
    <row r="15" spans="2:6" ht="12.75" hidden="1">
      <c r="B15" s="976"/>
      <c r="C15" s="977"/>
      <c r="D15" s="976"/>
      <c r="E15" s="976"/>
      <c r="F15" s="976"/>
    </row>
    <row r="16" spans="2:6" ht="12.75" hidden="1">
      <c r="B16" s="976"/>
      <c r="C16" s="977"/>
      <c r="D16" s="978"/>
      <c r="E16" s="976"/>
      <c r="F16" s="976"/>
    </row>
    <row r="17" spans="2:6" ht="12.75" hidden="1">
      <c r="B17" s="976"/>
      <c r="C17" s="977"/>
      <c r="D17" s="976"/>
      <c r="E17" s="976"/>
      <c r="F17" s="976"/>
    </row>
    <row r="18" spans="2:7" ht="12.75" hidden="1">
      <c r="B18" s="976"/>
      <c r="C18" s="977"/>
      <c r="D18" s="976"/>
      <c r="E18" s="976"/>
      <c r="F18" s="976"/>
      <c r="G18" s="690"/>
    </row>
    <row r="19" spans="2:6" ht="12.75" hidden="1">
      <c r="B19" s="976"/>
      <c r="C19" s="977"/>
      <c r="D19" s="978"/>
      <c r="E19" s="976"/>
      <c r="F19" s="976"/>
    </row>
    <row r="20" spans="2:6" ht="12.75" hidden="1">
      <c r="B20" s="976"/>
      <c r="C20" s="977"/>
      <c r="D20" s="976"/>
      <c r="E20" s="976"/>
      <c r="F20" s="976"/>
    </row>
    <row r="21" spans="2:6" ht="12.75" hidden="1">
      <c r="B21" s="976"/>
      <c r="C21" s="977"/>
      <c r="D21" s="976"/>
      <c r="E21" s="976"/>
      <c r="F21" s="976"/>
    </row>
    <row r="22" spans="2:6" ht="12.75" hidden="1">
      <c r="B22" s="976"/>
      <c r="C22" s="977"/>
      <c r="D22" s="976"/>
      <c r="E22" s="976"/>
      <c r="F22" s="976"/>
    </row>
    <row r="23" spans="2:6" ht="12.75" hidden="1">
      <c r="B23" s="976"/>
      <c r="C23" s="977"/>
      <c r="D23" s="976"/>
      <c r="E23" s="976"/>
      <c r="F23" s="976"/>
    </row>
    <row r="24" spans="2:6" ht="12.75" hidden="1">
      <c r="B24" s="976"/>
      <c r="C24" s="977"/>
      <c r="D24" s="976"/>
      <c r="E24" s="976"/>
      <c r="F24" s="976"/>
    </row>
    <row r="25" spans="2:6" ht="12.75" hidden="1">
      <c r="B25" s="976"/>
      <c r="C25" s="977"/>
      <c r="D25" s="976"/>
      <c r="E25" s="976"/>
      <c r="F25" s="976"/>
    </row>
    <row r="26" spans="2:6" ht="12.75" hidden="1">
      <c r="B26" s="976"/>
      <c r="C26" s="977"/>
      <c r="D26" s="976"/>
      <c r="E26" s="976"/>
      <c r="F26" s="976"/>
    </row>
    <row r="27" spans="2:6" ht="12.75" hidden="1">
      <c r="B27" s="976"/>
      <c r="C27" s="977"/>
      <c r="D27" s="976"/>
      <c r="E27" s="976"/>
      <c r="F27" s="976"/>
    </row>
    <row r="28" spans="2:6" ht="12.75" hidden="1">
      <c r="B28" s="976"/>
      <c r="C28" s="977"/>
      <c r="D28" s="976"/>
      <c r="E28" s="976"/>
      <c r="F28" s="976"/>
    </row>
    <row r="29" spans="2:6" ht="12.75" hidden="1">
      <c r="B29" s="976"/>
      <c r="C29" s="977"/>
      <c r="D29" s="976"/>
      <c r="E29" s="976"/>
      <c r="F29" s="976"/>
    </row>
    <row r="30" spans="2:6" ht="12.75" hidden="1">
      <c r="B30" s="976"/>
      <c r="C30" s="977"/>
      <c r="D30" s="976"/>
      <c r="E30" s="976"/>
      <c r="F30" s="976"/>
    </row>
    <row r="31" spans="2:6" ht="12.75" hidden="1">
      <c r="B31" s="976"/>
      <c r="C31" s="977"/>
      <c r="D31" s="976"/>
      <c r="E31" s="976"/>
      <c r="F31" s="976"/>
    </row>
    <row r="32" spans="2:6" ht="12.75" hidden="1">
      <c r="B32" s="976"/>
      <c r="C32" s="977"/>
      <c r="D32" s="976"/>
      <c r="E32" s="976"/>
      <c r="F32" s="976"/>
    </row>
    <row r="33" spans="2:6" ht="24" customHeight="1" hidden="1">
      <c r="B33" s="976"/>
      <c r="C33" s="979"/>
      <c r="D33" s="980"/>
      <c r="E33" s="980"/>
      <c r="F33" s="980"/>
    </row>
    <row r="34" spans="2:6" ht="12.75" hidden="1">
      <c r="B34" s="976"/>
      <c r="C34" s="977"/>
      <c r="D34" s="976"/>
      <c r="E34" s="976"/>
      <c r="F34" s="976"/>
    </row>
    <row r="35" spans="2:6" ht="12.75" hidden="1">
      <c r="B35" s="976"/>
      <c r="C35" s="977"/>
      <c r="D35" s="976"/>
      <c r="E35" s="976"/>
      <c r="F35" s="976"/>
    </row>
    <row r="36" spans="2:6" ht="12.75" hidden="1">
      <c r="B36" s="976"/>
      <c r="C36" s="977"/>
      <c r="D36" s="976"/>
      <c r="E36" s="976"/>
      <c r="F36" s="976"/>
    </row>
    <row r="37" spans="2:6" ht="12.75" hidden="1">
      <c r="B37" s="976"/>
      <c r="C37" s="977"/>
      <c r="D37" s="976"/>
      <c r="E37" s="976"/>
      <c r="F37" s="976"/>
    </row>
    <row r="38" spans="2:6" ht="12.75" hidden="1">
      <c r="B38" s="976"/>
      <c r="C38" s="977"/>
      <c r="D38" s="976"/>
      <c r="E38" s="976"/>
      <c r="F38" s="976"/>
    </row>
    <row r="39" spans="2:7" ht="14.25" customHeight="1" hidden="1">
      <c r="B39" s="976"/>
      <c r="C39" s="981"/>
      <c r="D39" s="982"/>
      <c r="E39" s="983"/>
      <c r="F39" s="983"/>
      <c r="G39" s="353"/>
    </row>
    <row r="40" spans="2:7" ht="12.75" hidden="1">
      <c r="B40" s="976"/>
      <c r="C40" s="984"/>
      <c r="D40" s="982"/>
      <c r="E40" s="983"/>
      <c r="F40" s="983"/>
      <c r="G40" s="353"/>
    </row>
    <row r="41" spans="2:6" ht="12.75" hidden="1">
      <c r="B41" s="976"/>
      <c r="C41" s="977"/>
      <c r="D41" s="976"/>
      <c r="E41" s="976"/>
      <c r="F41" s="976"/>
    </row>
    <row r="42" spans="2:6" ht="12.75" hidden="1">
      <c r="B42" s="976"/>
      <c r="C42" s="977"/>
      <c r="D42" s="976"/>
      <c r="E42" s="976"/>
      <c r="F42" s="976"/>
    </row>
    <row r="43" spans="2:6" ht="12.75" hidden="1">
      <c r="B43" s="976"/>
      <c r="C43" s="977"/>
      <c r="D43" s="976"/>
      <c r="E43" s="976"/>
      <c r="F43" s="976"/>
    </row>
    <row r="44" spans="2:6" ht="12.75" hidden="1">
      <c r="B44" s="976"/>
      <c r="C44" s="977"/>
      <c r="D44" s="976"/>
      <c r="E44" s="976"/>
      <c r="F44" s="976"/>
    </row>
    <row r="45" spans="2:6" ht="12.75" hidden="1">
      <c r="B45" s="976"/>
      <c r="C45" s="977"/>
      <c r="D45" s="976"/>
      <c r="E45" s="976"/>
      <c r="F45" s="976"/>
    </row>
    <row r="46" spans="2:6" ht="12.75" hidden="1">
      <c r="B46" s="976"/>
      <c r="C46" s="977"/>
      <c r="D46" s="976"/>
      <c r="E46" s="976"/>
      <c r="F46" s="976"/>
    </row>
    <row r="47" spans="2:8" ht="24" customHeight="1" hidden="1">
      <c r="B47" s="976"/>
      <c r="C47" s="985"/>
      <c r="D47" s="976"/>
      <c r="E47" s="976"/>
      <c r="F47" s="976"/>
      <c r="H47" s="690"/>
    </row>
    <row r="48" spans="2:8" ht="23.25" customHeight="1" hidden="1">
      <c r="B48" s="976"/>
      <c r="C48" s="979"/>
      <c r="D48" s="980"/>
      <c r="E48" s="980"/>
      <c r="F48" s="980"/>
      <c r="H48" s="690"/>
    </row>
    <row r="49" spans="2:6" ht="27.75" customHeight="1" hidden="1">
      <c r="B49" s="976"/>
      <c r="C49" s="979"/>
      <c r="D49" s="986"/>
      <c r="E49" s="980"/>
      <c r="F49" s="980"/>
    </row>
    <row r="50" spans="2:6" ht="12.75" hidden="1">
      <c r="B50" s="976"/>
      <c r="C50" s="977"/>
      <c r="D50" s="976"/>
      <c r="E50" s="976"/>
      <c r="F50" s="976"/>
    </row>
    <row r="51" spans="2:6" ht="12.75" hidden="1">
      <c r="B51" s="976"/>
      <c r="C51" s="977"/>
      <c r="D51" s="976"/>
      <c r="E51" s="976"/>
      <c r="F51" s="976"/>
    </row>
    <row r="52" spans="2:6" ht="12.75" hidden="1">
      <c r="B52" s="976"/>
      <c r="C52" s="977"/>
      <c r="D52" s="976"/>
      <c r="E52" s="976"/>
      <c r="F52" s="976"/>
    </row>
    <row r="53" spans="2:6" ht="12.75" hidden="1">
      <c r="B53" s="976"/>
      <c r="C53" s="976"/>
      <c r="D53" s="976"/>
      <c r="E53" s="976"/>
      <c r="F53" s="976"/>
    </row>
    <row r="54" spans="2:6" ht="12.75" hidden="1">
      <c r="B54" s="987"/>
      <c r="C54" s="976"/>
      <c r="D54" s="976"/>
      <c r="E54" s="976"/>
      <c r="F54" s="976"/>
    </row>
    <row r="55" spans="2:6" ht="12.75" hidden="1">
      <c r="B55" s="987"/>
      <c r="C55" s="976"/>
      <c r="D55" s="976"/>
      <c r="E55" s="976"/>
      <c r="F55" s="976"/>
    </row>
    <row r="56" spans="2:6" ht="23.25" customHeight="1" hidden="1">
      <c r="B56" s="976"/>
      <c r="C56" s="979"/>
      <c r="D56" s="980"/>
      <c r="E56" s="980"/>
      <c r="F56" s="980"/>
    </row>
    <row r="57" spans="2:6" ht="12.75" hidden="1">
      <c r="B57" s="976"/>
      <c r="C57" s="976"/>
      <c r="D57" s="976"/>
      <c r="E57" s="976"/>
      <c r="F57" s="976"/>
    </row>
    <row r="58" spans="2:6" ht="12.75" hidden="1">
      <c r="B58" s="987"/>
      <c r="C58" s="976"/>
      <c r="D58" s="976"/>
      <c r="E58" s="976"/>
      <c r="F58" s="976"/>
    </row>
    <row r="59" spans="2:6" ht="26.25" customHeight="1" hidden="1">
      <c r="B59" s="976"/>
      <c r="C59" s="979"/>
      <c r="D59" s="980"/>
      <c r="E59" s="980"/>
      <c r="F59" s="980"/>
    </row>
    <row r="60" spans="2:6" ht="12.75" hidden="1">
      <c r="B60" s="96"/>
      <c r="C60" s="96"/>
      <c r="D60" s="96"/>
      <c r="E60" s="96"/>
      <c r="F60" s="96"/>
    </row>
    <row r="61" ht="10.5" customHeight="1" hidden="1"/>
    <row r="62" ht="12.75" hidden="1"/>
    <row r="63" ht="12.75">
      <c r="Z63" s="1006" t="s">
        <v>340</v>
      </c>
    </row>
    <row r="64" ht="16.5" customHeight="1"/>
    <row r="65" ht="6" customHeight="1" hidden="1"/>
    <row r="66" ht="12.75" hidden="1"/>
    <row r="67" ht="12.75" hidden="1"/>
    <row r="68" spans="1:26" ht="36.75" customHeight="1">
      <c r="A68" s="1858" t="s">
        <v>688</v>
      </c>
      <c r="B68" s="1859"/>
      <c r="C68" s="1860" t="s">
        <v>440</v>
      </c>
      <c r="D68" s="1861"/>
      <c r="E68" s="1861"/>
      <c r="F68" s="1861"/>
      <c r="G68" s="1861"/>
      <c r="H68" s="1861"/>
      <c r="I68" s="1861"/>
      <c r="J68" s="1861"/>
      <c r="K68" s="1861"/>
      <c r="L68" s="1861"/>
      <c r="M68" s="1861"/>
      <c r="N68" s="1861"/>
      <c r="O68" s="1861"/>
      <c r="P68" s="1861"/>
      <c r="Q68" s="1861"/>
      <c r="R68" s="1861"/>
      <c r="S68" s="1861"/>
      <c r="T68" s="1861"/>
      <c r="U68" s="1861"/>
      <c r="V68" s="1858"/>
      <c r="W68" s="1864"/>
      <c r="X68" s="1017" t="s">
        <v>1316</v>
      </c>
      <c r="Y68" s="1723" t="s">
        <v>1340</v>
      </c>
      <c r="Z68" s="1018" t="s">
        <v>1313</v>
      </c>
    </row>
    <row r="69" spans="1:26" ht="24.75" customHeight="1">
      <c r="A69" s="1333">
        <v>1</v>
      </c>
      <c r="B69" s="1909" t="s">
        <v>376</v>
      </c>
      <c r="C69" s="1909"/>
      <c r="D69" s="1909"/>
      <c r="E69" s="1909"/>
      <c r="F69" s="1909"/>
      <c r="G69" s="1909"/>
      <c r="H69" s="1909"/>
      <c r="I69" s="1909"/>
      <c r="J69" s="1909"/>
      <c r="K69" s="1909"/>
      <c r="L69" s="1909"/>
      <c r="M69" s="1909"/>
      <c r="N69" s="1909"/>
      <c r="O69" s="1909"/>
      <c r="P69" s="1909"/>
      <c r="Q69" s="1909"/>
      <c r="R69" s="1909"/>
      <c r="S69" s="1909"/>
      <c r="T69" s="1909"/>
      <c r="U69" s="1834"/>
      <c r="V69" s="1834"/>
      <c r="W69" s="1834"/>
      <c r="X69" s="1289">
        <f>SUM(X70:X77)</f>
        <v>0</v>
      </c>
      <c r="Y69" s="993">
        <f>SUM(Y70:Y77)</f>
        <v>0</v>
      </c>
      <c r="Z69" s="993">
        <f>SUM(Z70:Z77)</f>
        <v>0</v>
      </c>
    </row>
    <row r="70" spans="1:26" ht="12" customHeight="1">
      <c r="A70" s="1355"/>
      <c r="B70" s="1863" t="s">
        <v>416</v>
      </c>
      <c r="C70" s="1863"/>
      <c r="D70" s="1863"/>
      <c r="E70" s="1863"/>
      <c r="F70" s="1863"/>
      <c r="G70" s="1863"/>
      <c r="H70" s="1863"/>
      <c r="I70" s="1863"/>
      <c r="J70" s="1863"/>
      <c r="K70" s="1863"/>
      <c r="L70" s="1863"/>
      <c r="M70" s="1863"/>
      <c r="N70" s="1863"/>
      <c r="O70" s="1863"/>
      <c r="P70" s="1863"/>
      <c r="Q70" s="1863"/>
      <c r="R70" s="1863"/>
      <c r="S70" s="1863"/>
      <c r="T70" s="1863"/>
      <c r="U70" s="1835"/>
      <c r="V70" s="1835"/>
      <c r="W70" s="1835"/>
      <c r="X70" s="1286"/>
      <c r="Y70" s="990"/>
      <c r="Z70" s="990"/>
    </row>
    <row r="71" spans="1:26" ht="12" customHeight="1">
      <c r="A71" s="1355"/>
      <c r="B71" s="1863" t="s">
        <v>417</v>
      </c>
      <c r="C71" s="1863"/>
      <c r="D71" s="1863"/>
      <c r="E71" s="1863"/>
      <c r="F71" s="1863"/>
      <c r="G71" s="1863"/>
      <c r="H71" s="1863"/>
      <c r="I71" s="1863"/>
      <c r="J71" s="1863"/>
      <c r="K71" s="1863"/>
      <c r="L71" s="1863"/>
      <c r="M71" s="1863"/>
      <c r="N71" s="1863"/>
      <c r="O71" s="1863"/>
      <c r="P71" s="1863"/>
      <c r="Q71" s="1863"/>
      <c r="R71" s="1863"/>
      <c r="S71" s="1863"/>
      <c r="T71" s="1863"/>
      <c r="U71" s="1835"/>
      <c r="V71" s="1835"/>
      <c r="W71" s="1835"/>
      <c r="X71" s="1286"/>
      <c r="Y71" s="990"/>
      <c r="Z71" s="990"/>
    </row>
    <row r="72" spans="1:26" ht="12" customHeight="1">
      <c r="A72" s="1355"/>
      <c r="B72" s="1863" t="s">
        <v>418</v>
      </c>
      <c r="C72" s="1863"/>
      <c r="D72" s="1863"/>
      <c r="E72" s="1863"/>
      <c r="F72" s="1863"/>
      <c r="G72" s="1863"/>
      <c r="H72" s="1863"/>
      <c r="I72" s="1863"/>
      <c r="J72" s="1863"/>
      <c r="K72" s="1863"/>
      <c r="L72" s="1863"/>
      <c r="M72" s="1863"/>
      <c r="N72" s="1863"/>
      <c r="O72" s="1863"/>
      <c r="P72" s="1863"/>
      <c r="Q72" s="1863"/>
      <c r="R72" s="1863"/>
      <c r="S72" s="1863"/>
      <c r="T72" s="1863"/>
      <c r="U72" s="1835"/>
      <c r="V72" s="1835"/>
      <c r="W72" s="1835"/>
      <c r="X72" s="1286"/>
      <c r="Y72" s="990"/>
      <c r="Z72" s="990"/>
    </row>
    <row r="73" spans="1:26" ht="12" customHeight="1">
      <c r="A73" s="1355"/>
      <c r="B73" s="1863" t="s">
        <v>419</v>
      </c>
      <c r="C73" s="1863"/>
      <c r="D73" s="1863"/>
      <c r="E73" s="1863"/>
      <c r="F73" s="1863"/>
      <c r="G73" s="1863"/>
      <c r="H73" s="1863"/>
      <c r="I73" s="1863"/>
      <c r="J73" s="1863"/>
      <c r="K73" s="1863"/>
      <c r="L73" s="1863"/>
      <c r="M73" s="1863"/>
      <c r="N73" s="1863"/>
      <c r="O73" s="1863"/>
      <c r="P73" s="1863"/>
      <c r="Q73" s="1863"/>
      <c r="R73" s="1863"/>
      <c r="S73" s="1863"/>
      <c r="T73" s="1863"/>
      <c r="U73" s="1835"/>
      <c r="V73" s="1835"/>
      <c r="W73" s="1835"/>
      <c r="X73" s="1286"/>
      <c r="Y73" s="990"/>
      <c r="Z73" s="990"/>
    </row>
    <row r="74" spans="1:26" ht="12" customHeight="1">
      <c r="A74" s="1355"/>
      <c r="B74" s="1863" t="s">
        <v>420</v>
      </c>
      <c r="C74" s="1863"/>
      <c r="D74" s="1863"/>
      <c r="E74" s="1863"/>
      <c r="F74" s="1863"/>
      <c r="G74" s="1863"/>
      <c r="H74" s="1863"/>
      <c r="I74" s="1863"/>
      <c r="J74" s="1863"/>
      <c r="K74" s="1863"/>
      <c r="L74" s="1863"/>
      <c r="M74" s="1863"/>
      <c r="N74" s="1863"/>
      <c r="O74" s="1863"/>
      <c r="P74" s="1863"/>
      <c r="Q74" s="1863"/>
      <c r="R74" s="1863"/>
      <c r="S74" s="1863"/>
      <c r="T74" s="1863"/>
      <c r="U74" s="1835"/>
      <c r="V74" s="1835"/>
      <c r="W74" s="1835"/>
      <c r="X74" s="1286"/>
      <c r="Y74" s="990"/>
      <c r="Z74" s="990"/>
    </row>
    <row r="75" spans="1:26" ht="12" customHeight="1">
      <c r="A75" s="1355"/>
      <c r="B75" s="1863" t="s">
        <v>421</v>
      </c>
      <c r="C75" s="1863"/>
      <c r="D75" s="1863"/>
      <c r="E75" s="1863"/>
      <c r="F75" s="1863"/>
      <c r="G75" s="1863"/>
      <c r="H75" s="1863"/>
      <c r="I75" s="1863"/>
      <c r="J75" s="1863"/>
      <c r="K75" s="1863"/>
      <c r="L75" s="1863"/>
      <c r="M75" s="1863"/>
      <c r="N75" s="1863"/>
      <c r="O75" s="1863"/>
      <c r="P75" s="1863"/>
      <c r="Q75" s="1863"/>
      <c r="R75" s="1863"/>
      <c r="S75" s="1863"/>
      <c r="T75" s="1863"/>
      <c r="U75" s="1835"/>
      <c r="V75" s="1835"/>
      <c r="W75" s="1835"/>
      <c r="X75" s="1286"/>
      <c r="Y75" s="990"/>
      <c r="Z75" s="990"/>
    </row>
    <row r="76" spans="1:26" ht="12" customHeight="1">
      <c r="A76" s="1355"/>
      <c r="B76" s="1863" t="s">
        <v>422</v>
      </c>
      <c r="C76" s="1863"/>
      <c r="D76" s="1863"/>
      <c r="E76" s="1863"/>
      <c r="F76" s="1863"/>
      <c r="G76" s="1863"/>
      <c r="H76" s="1863"/>
      <c r="I76" s="1863"/>
      <c r="J76" s="1863"/>
      <c r="K76" s="1863"/>
      <c r="L76" s="1863"/>
      <c r="M76" s="1863"/>
      <c r="N76" s="1863"/>
      <c r="O76" s="1863"/>
      <c r="P76" s="1863"/>
      <c r="Q76" s="1863"/>
      <c r="R76" s="1863"/>
      <c r="S76" s="1863"/>
      <c r="T76" s="1863"/>
      <c r="U76" s="1835"/>
      <c r="V76" s="1835"/>
      <c r="W76" s="1835"/>
      <c r="X76" s="1286"/>
      <c r="Y76" s="990"/>
      <c r="Z76" s="990"/>
    </row>
    <row r="77" spans="1:26" ht="12" customHeight="1" hidden="1">
      <c r="A77" s="1355"/>
      <c r="B77" s="1863" t="s">
        <v>423</v>
      </c>
      <c r="C77" s="1863"/>
      <c r="D77" s="1863"/>
      <c r="E77" s="1863"/>
      <c r="F77" s="1863"/>
      <c r="G77" s="1863"/>
      <c r="H77" s="1863"/>
      <c r="I77" s="1863"/>
      <c r="J77" s="1863"/>
      <c r="K77" s="1863"/>
      <c r="L77" s="1863"/>
      <c r="M77" s="1863"/>
      <c r="N77" s="1863"/>
      <c r="O77" s="1863"/>
      <c r="P77" s="1863"/>
      <c r="Q77" s="1863"/>
      <c r="R77" s="1863"/>
      <c r="S77" s="1863"/>
      <c r="T77" s="1863"/>
      <c r="U77" s="1835"/>
      <c r="V77" s="1835"/>
      <c r="W77" s="1835"/>
      <c r="X77" s="1286"/>
      <c r="Y77" s="990"/>
      <c r="Z77" s="990"/>
    </row>
    <row r="78" spans="1:26" ht="12" customHeight="1" hidden="1">
      <c r="A78" s="1355"/>
      <c r="B78" s="1863" t="s">
        <v>424</v>
      </c>
      <c r="C78" s="1863"/>
      <c r="D78" s="1863"/>
      <c r="E78" s="1863"/>
      <c r="F78" s="1863"/>
      <c r="G78" s="1863"/>
      <c r="H78" s="1863"/>
      <c r="I78" s="1863"/>
      <c r="J78" s="1863"/>
      <c r="K78" s="1863"/>
      <c r="L78" s="1863"/>
      <c r="M78" s="1863"/>
      <c r="N78" s="1863"/>
      <c r="O78" s="1863"/>
      <c r="P78" s="1863"/>
      <c r="Q78" s="1863"/>
      <c r="R78" s="1863"/>
      <c r="S78" s="1863"/>
      <c r="T78" s="1863"/>
      <c r="U78" s="1835"/>
      <c r="V78" s="1835"/>
      <c r="W78" s="1835"/>
      <c r="X78" s="1287"/>
      <c r="Y78" s="991"/>
      <c r="Z78" s="991"/>
    </row>
    <row r="79" spans="1:26" ht="12" customHeight="1" hidden="1">
      <c r="A79" s="1355"/>
      <c r="B79" s="1863" t="s">
        <v>425</v>
      </c>
      <c r="C79" s="1863"/>
      <c r="D79" s="1863"/>
      <c r="E79" s="1863"/>
      <c r="F79" s="1863"/>
      <c r="G79" s="1863"/>
      <c r="H79" s="1863"/>
      <c r="I79" s="1863"/>
      <c r="J79" s="1863"/>
      <c r="K79" s="1863"/>
      <c r="L79" s="1863"/>
      <c r="M79" s="1863"/>
      <c r="N79" s="1863"/>
      <c r="O79" s="1863"/>
      <c r="P79" s="1863"/>
      <c r="Q79" s="1863"/>
      <c r="R79" s="1863"/>
      <c r="S79" s="1863"/>
      <c r="T79" s="1863"/>
      <c r="U79" s="1835"/>
      <c r="V79" s="1835"/>
      <c r="W79" s="1835"/>
      <c r="X79" s="1287"/>
      <c r="Y79" s="991"/>
      <c r="Z79" s="991"/>
    </row>
    <row r="80" spans="1:26" ht="29.25" customHeight="1">
      <c r="A80" s="1333">
        <v>2</v>
      </c>
      <c r="B80" s="1909" t="s">
        <v>375</v>
      </c>
      <c r="C80" s="1909"/>
      <c r="D80" s="1909"/>
      <c r="E80" s="1909"/>
      <c r="F80" s="1909"/>
      <c r="G80" s="1909"/>
      <c r="H80" s="1909"/>
      <c r="I80" s="1909"/>
      <c r="J80" s="1909"/>
      <c r="K80" s="1909"/>
      <c r="L80" s="1909"/>
      <c r="M80" s="1909"/>
      <c r="N80" s="1909"/>
      <c r="O80" s="1909"/>
      <c r="P80" s="1909"/>
      <c r="Q80" s="1909"/>
      <c r="R80" s="1909"/>
      <c r="S80" s="1909"/>
      <c r="T80" s="1909"/>
      <c r="U80" s="1834"/>
      <c r="V80" s="1834"/>
      <c r="W80" s="1834"/>
      <c r="X80" s="1289">
        <f>SUM(X81:X88)</f>
        <v>0</v>
      </c>
      <c r="Y80" s="993">
        <f>SUM(Y81:Y88)</f>
        <v>0</v>
      </c>
      <c r="Z80" s="993">
        <f>SUM(Z81:Z88)</f>
        <v>0</v>
      </c>
    </row>
    <row r="81" spans="1:26" ht="12" customHeight="1">
      <c r="A81" s="1355"/>
      <c r="B81" s="1863" t="s">
        <v>416</v>
      </c>
      <c r="C81" s="1863"/>
      <c r="D81" s="1863"/>
      <c r="E81" s="1863"/>
      <c r="F81" s="1863"/>
      <c r="G81" s="1863"/>
      <c r="H81" s="1863"/>
      <c r="I81" s="1863"/>
      <c r="J81" s="1863"/>
      <c r="K81" s="1863"/>
      <c r="L81" s="1863"/>
      <c r="M81" s="1863"/>
      <c r="N81" s="1863"/>
      <c r="O81" s="1863"/>
      <c r="P81" s="1863"/>
      <c r="Q81" s="1863"/>
      <c r="R81" s="1863"/>
      <c r="S81" s="1863"/>
      <c r="T81" s="1863"/>
      <c r="U81" s="1835"/>
      <c r="V81" s="1835"/>
      <c r="W81" s="1835"/>
      <c r="X81" s="1286"/>
      <c r="Y81" s="990"/>
      <c r="Z81" s="990"/>
    </row>
    <row r="82" spans="1:26" ht="12" customHeight="1" hidden="1">
      <c r="A82" s="1355"/>
      <c r="B82" s="1863" t="s">
        <v>417</v>
      </c>
      <c r="C82" s="1863"/>
      <c r="D82" s="1863"/>
      <c r="E82" s="1863"/>
      <c r="F82" s="1863"/>
      <c r="G82" s="1863"/>
      <c r="H82" s="1863"/>
      <c r="I82" s="1863"/>
      <c r="J82" s="1863"/>
      <c r="K82" s="1863"/>
      <c r="L82" s="1863"/>
      <c r="M82" s="1863"/>
      <c r="N82" s="1863"/>
      <c r="O82" s="1863"/>
      <c r="P82" s="1863"/>
      <c r="Q82" s="1863"/>
      <c r="R82" s="1863"/>
      <c r="S82" s="1863"/>
      <c r="T82" s="1863"/>
      <c r="U82" s="1835"/>
      <c r="V82" s="1835"/>
      <c r="W82" s="1835"/>
      <c r="X82" s="1286"/>
      <c r="Y82" s="990"/>
      <c r="Z82" s="990"/>
    </row>
    <row r="83" spans="1:26" ht="12" customHeight="1">
      <c r="A83" s="1355"/>
      <c r="B83" s="1863" t="s">
        <v>418</v>
      </c>
      <c r="C83" s="1863"/>
      <c r="D83" s="1863"/>
      <c r="E83" s="1863"/>
      <c r="F83" s="1863"/>
      <c r="G83" s="1863"/>
      <c r="H83" s="1863"/>
      <c r="I83" s="1863"/>
      <c r="J83" s="1863"/>
      <c r="K83" s="1863"/>
      <c r="L83" s="1863"/>
      <c r="M83" s="1863"/>
      <c r="N83" s="1863"/>
      <c r="O83" s="1863"/>
      <c r="P83" s="1863"/>
      <c r="Q83" s="1863"/>
      <c r="R83" s="1863"/>
      <c r="S83" s="1863"/>
      <c r="T83" s="1863"/>
      <c r="U83" s="1835"/>
      <c r="V83" s="1835"/>
      <c r="W83" s="1835"/>
      <c r="X83" s="1286"/>
      <c r="Y83" s="990"/>
      <c r="Z83" s="990"/>
    </row>
    <row r="84" spans="1:26" ht="12" customHeight="1" hidden="1">
      <c r="A84" s="1355"/>
      <c r="B84" s="1863" t="s">
        <v>419</v>
      </c>
      <c r="C84" s="1863"/>
      <c r="D84" s="1863"/>
      <c r="E84" s="1863"/>
      <c r="F84" s="1863"/>
      <c r="G84" s="1863"/>
      <c r="H84" s="1863"/>
      <c r="I84" s="1863"/>
      <c r="J84" s="1863"/>
      <c r="K84" s="1863"/>
      <c r="L84" s="1863"/>
      <c r="M84" s="1863"/>
      <c r="N84" s="1863"/>
      <c r="O84" s="1863"/>
      <c r="P84" s="1863"/>
      <c r="Q84" s="1863"/>
      <c r="R84" s="1863"/>
      <c r="S84" s="1863"/>
      <c r="T84" s="1863"/>
      <c r="U84" s="1835"/>
      <c r="V84" s="1835"/>
      <c r="W84" s="1835"/>
      <c r="X84" s="1286"/>
      <c r="Y84" s="990"/>
      <c r="Z84" s="990"/>
    </row>
    <row r="85" spans="1:26" ht="12" customHeight="1" hidden="1">
      <c r="A85" s="1355"/>
      <c r="B85" s="1863" t="s">
        <v>420</v>
      </c>
      <c r="C85" s="1863"/>
      <c r="D85" s="1863"/>
      <c r="E85" s="1863"/>
      <c r="F85" s="1863"/>
      <c r="G85" s="1863"/>
      <c r="H85" s="1863"/>
      <c r="I85" s="1863"/>
      <c r="J85" s="1863"/>
      <c r="K85" s="1863"/>
      <c r="L85" s="1863"/>
      <c r="M85" s="1863"/>
      <c r="N85" s="1863"/>
      <c r="O85" s="1863"/>
      <c r="P85" s="1863"/>
      <c r="Q85" s="1863"/>
      <c r="R85" s="1863"/>
      <c r="S85" s="1863"/>
      <c r="T85" s="1863"/>
      <c r="U85" s="1835"/>
      <c r="V85" s="1835"/>
      <c r="W85" s="1835"/>
      <c r="X85" s="1286"/>
      <c r="Y85" s="990"/>
      <c r="Z85" s="990"/>
    </row>
    <row r="86" spans="1:26" ht="12" customHeight="1">
      <c r="A86" s="1355"/>
      <c r="B86" s="1863" t="s">
        <v>421</v>
      </c>
      <c r="C86" s="1863"/>
      <c r="D86" s="1863"/>
      <c r="E86" s="1863"/>
      <c r="F86" s="1863"/>
      <c r="G86" s="1863"/>
      <c r="H86" s="1863"/>
      <c r="I86" s="1863"/>
      <c r="J86" s="1863"/>
      <c r="K86" s="1863"/>
      <c r="L86" s="1863"/>
      <c r="M86" s="1863"/>
      <c r="N86" s="1863"/>
      <c r="O86" s="1863"/>
      <c r="P86" s="1863"/>
      <c r="Q86" s="1863"/>
      <c r="R86" s="1863"/>
      <c r="S86" s="1863"/>
      <c r="T86" s="1863"/>
      <c r="U86" s="1835"/>
      <c r="V86" s="1835"/>
      <c r="W86" s="1835"/>
      <c r="X86" s="1286"/>
      <c r="Y86" s="990"/>
      <c r="Z86" s="990"/>
    </row>
    <row r="87" spans="1:26" ht="12" customHeight="1">
      <c r="A87" s="1355"/>
      <c r="B87" s="1863" t="s">
        <v>422</v>
      </c>
      <c r="C87" s="1863"/>
      <c r="D87" s="1863"/>
      <c r="E87" s="1863"/>
      <c r="F87" s="1863"/>
      <c r="G87" s="1863"/>
      <c r="H87" s="1863"/>
      <c r="I87" s="1863"/>
      <c r="J87" s="1863"/>
      <c r="K87" s="1863"/>
      <c r="L87" s="1863"/>
      <c r="M87" s="1863"/>
      <c r="N87" s="1863"/>
      <c r="O87" s="1863"/>
      <c r="P87" s="1863"/>
      <c r="Q87" s="1863"/>
      <c r="R87" s="1863"/>
      <c r="S87" s="1863"/>
      <c r="T87" s="1863"/>
      <c r="U87" s="1835"/>
      <c r="V87" s="1835"/>
      <c r="W87" s="1835"/>
      <c r="X87" s="1286"/>
      <c r="Y87" s="990"/>
      <c r="Z87" s="990"/>
    </row>
    <row r="88" spans="1:26" ht="12" customHeight="1">
      <c r="A88" s="1355"/>
      <c r="B88" s="1863" t="s">
        <v>423</v>
      </c>
      <c r="C88" s="1863"/>
      <c r="D88" s="1863"/>
      <c r="E88" s="1863"/>
      <c r="F88" s="1863"/>
      <c r="G88" s="1863"/>
      <c r="H88" s="1863"/>
      <c r="I88" s="1863"/>
      <c r="J88" s="1863"/>
      <c r="K88" s="1863"/>
      <c r="L88" s="1863"/>
      <c r="M88" s="1863"/>
      <c r="N88" s="1863"/>
      <c r="O88" s="1863"/>
      <c r="P88" s="1863"/>
      <c r="Q88" s="1863"/>
      <c r="R88" s="1863"/>
      <c r="S88" s="1863"/>
      <c r="T88" s="1863"/>
      <c r="U88" s="1835"/>
      <c r="V88" s="1835"/>
      <c r="W88" s="1835"/>
      <c r="X88" s="1286"/>
      <c r="Y88" s="990"/>
      <c r="Z88" s="990"/>
    </row>
    <row r="89" spans="1:26" ht="12" customHeight="1" hidden="1">
      <c r="A89" s="1355"/>
      <c r="B89" s="1863" t="s">
        <v>424</v>
      </c>
      <c r="C89" s="1863"/>
      <c r="D89" s="1863"/>
      <c r="E89" s="1863"/>
      <c r="F89" s="1863"/>
      <c r="G89" s="1863"/>
      <c r="H89" s="1863"/>
      <c r="I89" s="1863"/>
      <c r="J89" s="1863"/>
      <c r="K89" s="1863"/>
      <c r="L89" s="1863"/>
      <c r="M89" s="1863"/>
      <c r="N89" s="1863"/>
      <c r="O89" s="1863"/>
      <c r="P89" s="1863"/>
      <c r="Q89" s="1863"/>
      <c r="R89" s="1863"/>
      <c r="S89" s="1863"/>
      <c r="T89" s="1863"/>
      <c r="U89" s="1835"/>
      <c r="V89" s="1835"/>
      <c r="W89" s="1835"/>
      <c r="X89" s="1286"/>
      <c r="Y89" s="990"/>
      <c r="Z89" s="990"/>
    </row>
    <row r="90" spans="1:26" ht="12" customHeight="1" hidden="1">
      <c r="A90" s="1355"/>
      <c r="B90" s="1863" t="s">
        <v>425</v>
      </c>
      <c r="C90" s="1863"/>
      <c r="D90" s="1863"/>
      <c r="E90" s="1863"/>
      <c r="F90" s="1863"/>
      <c r="G90" s="1863"/>
      <c r="H90" s="1863"/>
      <c r="I90" s="1863"/>
      <c r="J90" s="1863"/>
      <c r="K90" s="1863"/>
      <c r="L90" s="1863"/>
      <c r="M90" s="1863"/>
      <c r="N90" s="1863"/>
      <c r="O90" s="1863"/>
      <c r="P90" s="1863"/>
      <c r="Q90" s="1863"/>
      <c r="R90" s="1863"/>
      <c r="S90" s="1863"/>
      <c r="T90" s="1863"/>
      <c r="U90" s="1835"/>
      <c r="V90" s="1835"/>
      <c r="W90" s="1835"/>
      <c r="X90" s="1286"/>
      <c r="Y90" s="990"/>
      <c r="Z90" s="990"/>
    </row>
    <row r="91" spans="1:26" ht="20.25" customHeight="1">
      <c r="A91" s="1333">
        <v>3</v>
      </c>
      <c r="B91" s="1909" t="s">
        <v>374</v>
      </c>
      <c r="C91" s="1909"/>
      <c r="D91" s="1909"/>
      <c r="E91" s="1909"/>
      <c r="F91" s="1909"/>
      <c r="G91" s="1909"/>
      <c r="H91" s="1909"/>
      <c r="I91" s="1909"/>
      <c r="J91" s="1909"/>
      <c r="K91" s="1909"/>
      <c r="L91" s="1909"/>
      <c r="M91" s="1909"/>
      <c r="N91" s="1909"/>
      <c r="O91" s="1909"/>
      <c r="P91" s="1909"/>
      <c r="Q91" s="1909"/>
      <c r="R91" s="1909"/>
      <c r="S91" s="1909"/>
      <c r="T91" s="1909"/>
      <c r="U91" s="1834"/>
      <c r="V91" s="1834"/>
      <c r="W91" s="1834"/>
      <c r="X91" s="1289">
        <f>SUM(X92,X93,X94,X95,X100,X104,X108,X109)</f>
        <v>16713884</v>
      </c>
      <c r="Y91" s="1289">
        <f>Y95+Y100+Y104+Y109</f>
        <v>328912</v>
      </c>
      <c r="Z91" s="1289">
        <f>X91+Y91</f>
        <v>17042796</v>
      </c>
    </row>
    <row r="92" spans="1:26" ht="14.25" customHeight="1">
      <c r="A92" s="1355"/>
      <c r="B92" s="1863" t="s">
        <v>416</v>
      </c>
      <c r="C92" s="1863"/>
      <c r="D92" s="1863"/>
      <c r="E92" s="1863"/>
      <c r="F92" s="1863"/>
      <c r="G92" s="1863"/>
      <c r="H92" s="1863"/>
      <c r="I92" s="1863"/>
      <c r="J92" s="1863"/>
      <c r="K92" s="1863"/>
      <c r="L92" s="1863"/>
      <c r="M92" s="1863"/>
      <c r="N92" s="1863"/>
      <c r="O92" s="1863"/>
      <c r="P92" s="1863"/>
      <c r="Q92" s="1863"/>
      <c r="R92" s="1863"/>
      <c r="S92" s="1863"/>
      <c r="T92" s="1863"/>
      <c r="U92" s="1835"/>
      <c r="V92" s="1835"/>
      <c r="W92" s="1835"/>
      <c r="X92" s="1287"/>
      <c r="Y92" s="991"/>
      <c r="Z92" s="991"/>
    </row>
    <row r="93" spans="1:26" ht="14.25" customHeight="1">
      <c r="A93" s="1342"/>
      <c r="B93" s="1863" t="s">
        <v>417</v>
      </c>
      <c r="C93" s="1863"/>
      <c r="D93" s="1863"/>
      <c r="E93" s="1863"/>
      <c r="F93" s="1863"/>
      <c r="G93" s="1863"/>
      <c r="H93" s="1863"/>
      <c r="I93" s="1863"/>
      <c r="J93" s="1863"/>
      <c r="K93" s="1863"/>
      <c r="L93" s="1863"/>
      <c r="M93" s="1863"/>
      <c r="N93" s="1863"/>
      <c r="O93" s="1863"/>
      <c r="P93" s="1863"/>
      <c r="Q93" s="1863"/>
      <c r="R93" s="1863"/>
      <c r="S93" s="1863"/>
      <c r="T93" s="1863"/>
      <c r="U93" s="1862"/>
      <c r="V93" s="1862"/>
      <c r="W93" s="1862"/>
      <c r="X93" s="1336"/>
      <c r="Y93" s="1337"/>
      <c r="Z93" s="1337"/>
    </row>
    <row r="94" spans="1:26" ht="12" customHeight="1">
      <c r="A94" s="1355"/>
      <c r="B94" s="1863" t="s">
        <v>418</v>
      </c>
      <c r="C94" s="1863"/>
      <c r="D94" s="1863"/>
      <c r="E94" s="1863"/>
      <c r="F94" s="1863"/>
      <c r="G94" s="1863"/>
      <c r="H94" s="1863"/>
      <c r="I94" s="1863"/>
      <c r="J94" s="1863"/>
      <c r="K94" s="1863"/>
      <c r="L94" s="1863"/>
      <c r="M94" s="1863"/>
      <c r="N94" s="1863"/>
      <c r="O94" s="1863"/>
      <c r="P94" s="1863"/>
      <c r="Q94" s="1863"/>
      <c r="R94" s="1863"/>
      <c r="S94" s="1863"/>
      <c r="T94" s="1863"/>
      <c r="U94" s="1863"/>
      <c r="V94" s="1863"/>
      <c r="W94" s="1863"/>
      <c r="X94" s="1286"/>
      <c r="Y94" s="990"/>
      <c r="Z94" s="990"/>
    </row>
    <row r="95" spans="1:26" ht="12" customHeight="1">
      <c r="A95" s="1355"/>
      <c r="B95" s="1863" t="s">
        <v>8</v>
      </c>
      <c r="C95" s="1863"/>
      <c r="D95" s="1863"/>
      <c r="E95" s="1863"/>
      <c r="F95" s="1863"/>
      <c r="G95" s="1863"/>
      <c r="H95" s="1863"/>
      <c r="I95" s="1863"/>
      <c r="J95" s="1863"/>
      <c r="K95" s="1863"/>
      <c r="L95" s="1863"/>
      <c r="M95" s="1863"/>
      <c r="N95" s="1863"/>
      <c r="O95" s="1863"/>
      <c r="P95" s="1863"/>
      <c r="Q95" s="1863"/>
      <c r="R95" s="1863"/>
      <c r="S95" s="1863"/>
      <c r="T95" s="1863"/>
      <c r="U95" s="1863"/>
      <c r="V95" s="1863"/>
      <c r="W95" s="1863"/>
      <c r="X95" s="1286">
        <f>SUM(X96:X99)</f>
        <v>500000</v>
      </c>
      <c r="Y95" s="990">
        <f>SUM(Y96)</f>
        <v>0</v>
      </c>
      <c r="Z95" s="1286">
        <f>X95+Y95</f>
        <v>500000</v>
      </c>
    </row>
    <row r="96" spans="1:26" ht="12" customHeight="1">
      <c r="A96" s="1355"/>
      <c r="B96" s="1356"/>
      <c r="C96" s="1873" t="s">
        <v>7</v>
      </c>
      <c r="D96" s="1874"/>
      <c r="E96" s="1874"/>
      <c r="F96" s="1874"/>
      <c r="G96" s="1874"/>
      <c r="H96" s="1874"/>
      <c r="I96" s="1874"/>
      <c r="J96" s="1874"/>
      <c r="K96" s="1874"/>
      <c r="L96" s="1874"/>
      <c r="M96" s="1874"/>
      <c r="N96" s="1874"/>
      <c r="O96" s="1874"/>
      <c r="P96" s="1874"/>
      <c r="Q96" s="1874"/>
      <c r="R96" s="1874"/>
      <c r="S96" s="1874"/>
      <c r="T96" s="1874"/>
      <c r="U96" s="1874"/>
      <c r="V96" s="1874"/>
      <c r="W96" s="1875"/>
      <c r="X96" s="1371">
        <v>500000</v>
      </c>
      <c r="Y96" s="1724">
        <v>0</v>
      </c>
      <c r="Z96" s="1371">
        <f>X96+Y96</f>
        <v>500000</v>
      </c>
    </row>
    <row r="97" spans="1:26" ht="12" customHeight="1" hidden="1">
      <c r="A97" s="1355"/>
      <c r="B97" s="1356"/>
      <c r="C97" s="1873"/>
      <c r="D97" s="1874"/>
      <c r="E97" s="1874"/>
      <c r="F97" s="1874"/>
      <c r="G97" s="1874"/>
      <c r="H97" s="1874"/>
      <c r="I97" s="1874"/>
      <c r="J97" s="1874"/>
      <c r="K97" s="1874"/>
      <c r="L97" s="1874"/>
      <c r="M97" s="1874"/>
      <c r="N97" s="1874"/>
      <c r="O97" s="1874"/>
      <c r="P97" s="1874"/>
      <c r="Q97" s="1874"/>
      <c r="R97" s="1874"/>
      <c r="S97" s="1874"/>
      <c r="T97" s="1874"/>
      <c r="U97" s="1874"/>
      <c r="V97" s="1874"/>
      <c r="W97" s="1875"/>
      <c r="X97" s="1371"/>
      <c r="Y97" s="990"/>
      <c r="Z97" s="990"/>
    </row>
    <row r="98" spans="1:26" ht="12" customHeight="1" hidden="1">
      <c r="A98" s="1355"/>
      <c r="B98" s="1356"/>
      <c r="C98" s="1873"/>
      <c r="D98" s="1874"/>
      <c r="E98" s="1874"/>
      <c r="F98" s="1874"/>
      <c r="G98" s="1874"/>
      <c r="H98" s="1874"/>
      <c r="I98" s="1874"/>
      <c r="J98" s="1874"/>
      <c r="K98" s="1874"/>
      <c r="L98" s="1874"/>
      <c r="M98" s="1874"/>
      <c r="N98" s="1874"/>
      <c r="O98" s="1874"/>
      <c r="P98" s="1874"/>
      <c r="Q98" s="1874"/>
      <c r="R98" s="1874"/>
      <c r="S98" s="1874"/>
      <c r="T98" s="1874"/>
      <c r="U98" s="1874"/>
      <c r="V98" s="1874"/>
      <c r="W98" s="1875"/>
      <c r="X98" s="1371"/>
      <c r="Y98" s="990"/>
      <c r="Z98" s="990"/>
    </row>
    <row r="99" spans="1:26" ht="12" customHeight="1" hidden="1">
      <c r="A99" s="1355"/>
      <c r="B99" s="1356"/>
      <c r="C99" s="1873"/>
      <c r="D99" s="1874"/>
      <c r="E99" s="1874"/>
      <c r="F99" s="1874"/>
      <c r="G99" s="1874"/>
      <c r="H99" s="1874"/>
      <c r="I99" s="1874"/>
      <c r="J99" s="1874"/>
      <c r="K99" s="1874"/>
      <c r="L99" s="1874"/>
      <c r="M99" s="1874"/>
      <c r="N99" s="1874"/>
      <c r="O99" s="1874"/>
      <c r="P99" s="1874"/>
      <c r="Q99" s="1874"/>
      <c r="R99" s="1874"/>
      <c r="S99" s="1874"/>
      <c r="T99" s="1874"/>
      <c r="U99" s="1874"/>
      <c r="V99" s="1874"/>
      <c r="W99" s="1875"/>
      <c r="X99" s="1286"/>
      <c r="Y99" s="990"/>
      <c r="Z99" s="990"/>
    </row>
    <row r="100" spans="1:26" ht="12" customHeight="1">
      <c r="A100" s="1355"/>
      <c r="B100" s="1863" t="s">
        <v>420</v>
      </c>
      <c r="C100" s="1863"/>
      <c r="D100" s="1863"/>
      <c r="E100" s="1863"/>
      <c r="F100" s="1863"/>
      <c r="G100" s="1863"/>
      <c r="H100" s="1863"/>
      <c r="I100" s="1863"/>
      <c r="J100" s="1863"/>
      <c r="K100" s="1863"/>
      <c r="L100" s="1863"/>
      <c r="M100" s="1863"/>
      <c r="N100" s="1863"/>
      <c r="O100" s="1863"/>
      <c r="P100" s="1863"/>
      <c r="Q100" s="1863"/>
      <c r="R100" s="1863"/>
      <c r="S100" s="1863"/>
      <c r="T100" s="1863"/>
      <c r="U100" s="1915"/>
      <c r="V100" s="1915"/>
      <c r="W100" s="1915"/>
      <c r="X100" s="1286">
        <f>SUM(X101:X103)</f>
        <v>0</v>
      </c>
      <c r="Y100" s="1286">
        <v>5460</v>
      </c>
      <c r="Z100" s="1286">
        <v>5460</v>
      </c>
    </row>
    <row r="101" spans="1:26" ht="12" customHeight="1" hidden="1">
      <c r="A101" s="1355"/>
      <c r="B101" s="1357"/>
      <c r="C101" s="1876" t="s">
        <v>4</v>
      </c>
      <c r="D101" s="1874"/>
      <c r="E101" s="1874"/>
      <c r="F101" s="1874"/>
      <c r="G101" s="1874"/>
      <c r="H101" s="1874"/>
      <c r="I101" s="1874"/>
      <c r="J101" s="1874"/>
      <c r="K101" s="1874"/>
      <c r="L101" s="1874"/>
      <c r="M101" s="1874"/>
      <c r="N101" s="1874"/>
      <c r="O101" s="1874"/>
      <c r="P101" s="1874"/>
      <c r="Q101" s="1874"/>
      <c r="R101" s="1874"/>
      <c r="S101" s="1874"/>
      <c r="T101" s="1874"/>
      <c r="U101" s="1874"/>
      <c r="V101" s="1874"/>
      <c r="W101" s="1875"/>
      <c r="X101" s="1371"/>
      <c r="Y101" s="990"/>
      <c r="Z101" s="990"/>
    </row>
    <row r="102" spans="1:26" ht="12" customHeight="1" hidden="1">
      <c r="A102" s="1355"/>
      <c r="B102" s="1357"/>
      <c r="C102" s="1876" t="s">
        <v>5</v>
      </c>
      <c r="D102" s="1874"/>
      <c r="E102" s="1874"/>
      <c r="F102" s="1874"/>
      <c r="G102" s="1874"/>
      <c r="H102" s="1874"/>
      <c r="I102" s="1874"/>
      <c r="J102" s="1874"/>
      <c r="K102" s="1874"/>
      <c r="L102" s="1874"/>
      <c r="M102" s="1874"/>
      <c r="N102" s="1874"/>
      <c r="O102" s="1874"/>
      <c r="P102" s="1874"/>
      <c r="Q102" s="1874"/>
      <c r="R102" s="1874"/>
      <c r="S102" s="1874"/>
      <c r="T102" s="1874"/>
      <c r="U102" s="1874"/>
      <c r="V102" s="1874"/>
      <c r="W102" s="1875"/>
      <c r="X102" s="1371"/>
      <c r="Y102" s="990"/>
      <c r="Z102" s="990"/>
    </row>
    <row r="103" spans="1:26" ht="12" customHeight="1" hidden="1">
      <c r="A103" s="1355"/>
      <c r="B103" s="1357"/>
      <c r="C103" s="1876" t="s">
        <v>6</v>
      </c>
      <c r="D103" s="1874"/>
      <c r="E103" s="1874"/>
      <c r="F103" s="1874"/>
      <c r="G103" s="1874"/>
      <c r="H103" s="1874"/>
      <c r="I103" s="1874"/>
      <c r="J103" s="1874"/>
      <c r="K103" s="1874"/>
      <c r="L103" s="1874"/>
      <c r="M103" s="1874"/>
      <c r="N103" s="1874"/>
      <c r="O103" s="1874"/>
      <c r="P103" s="1874"/>
      <c r="Q103" s="1874"/>
      <c r="R103" s="1874"/>
      <c r="S103" s="1874"/>
      <c r="T103" s="1874"/>
      <c r="U103" s="1874"/>
      <c r="V103" s="1874"/>
      <c r="W103" s="1875"/>
      <c r="X103" s="1371"/>
      <c r="Y103" s="990"/>
      <c r="Z103" s="990"/>
    </row>
    <row r="104" spans="1:26" ht="12" customHeight="1">
      <c r="A104" s="1355"/>
      <c r="B104" s="1863" t="s">
        <v>421</v>
      </c>
      <c r="C104" s="1863"/>
      <c r="D104" s="1863"/>
      <c r="E104" s="1863"/>
      <c r="F104" s="1863"/>
      <c r="G104" s="1863"/>
      <c r="H104" s="1863"/>
      <c r="I104" s="1863"/>
      <c r="J104" s="1863"/>
      <c r="K104" s="1863"/>
      <c r="L104" s="1863"/>
      <c r="M104" s="1863"/>
      <c r="N104" s="1863"/>
      <c r="O104" s="1863"/>
      <c r="P104" s="1863"/>
      <c r="Q104" s="1863"/>
      <c r="R104" s="1863"/>
      <c r="S104" s="1863"/>
      <c r="T104" s="1863"/>
      <c r="U104" s="1912"/>
      <c r="V104" s="1912"/>
      <c r="W104" s="1912"/>
      <c r="X104" s="1286">
        <v>16213884</v>
      </c>
      <c r="Y104" s="990">
        <v>262612</v>
      </c>
      <c r="Z104" s="1286">
        <f>X104+Y104</f>
        <v>16476496</v>
      </c>
    </row>
    <row r="105" spans="1:26" ht="12" customHeight="1">
      <c r="A105" s="1355"/>
      <c r="B105" s="1756"/>
      <c r="C105" s="1876" t="s">
        <v>1376</v>
      </c>
      <c r="D105" s="1874"/>
      <c r="E105" s="1874"/>
      <c r="F105" s="1757"/>
      <c r="G105" s="1757"/>
      <c r="H105" s="1757"/>
      <c r="I105" s="1757"/>
      <c r="J105" s="1757"/>
      <c r="K105" s="1757"/>
      <c r="L105" s="1757"/>
      <c r="M105" s="1757"/>
      <c r="N105" s="1757"/>
      <c r="O105" s="1757"/>
      <c r="P105" s="1757"/>
      <c r="Q105" s="1757"/>
      <c r="R105" s="1757"/>
      <c r="S105" s="1757"/>
      <c r="T105" s="1757"/>
      <c r="U105" s="1757"/>
      <c r="V105" s="1757"/>
      <c r="W105" s="1758"/>
      <c r="X105" s="1286"/>
      <c r="Y105" s="1759" t="s">
        <v>1377</v>
      </c>
      <c r="Z105" s="1286">
        <v>262612</v>
      </c>
    </row>
    <row r="106" spans="1:26" ht="12" customHeight="1">
      <c r="A106" s="1355"/>
      <c r="B106" s="1357"/>
      <c r="C106" s="1876" t="s">
        <v>388</v>
      </c>
      <c r="D106" s="1874"/>
      <c r="E106" s="1874"/>
      <c r="F106" s="1874"/>
      <c r="G106" s="1874"/>
      <c r="H106" s="1874"/>
      <c r="I106" s="1874"/>
      <c r="J106" s="1874"/>
      <c r="K106" s="1874"/>
      <c r="L106" s="1874"/>
      <c r="M106" s="1874"/>
      <c r="N106" s="1874"/>
      <c r="O106" s="1874"/>
      <c r="P106" s="1874"/>
      <c r="Q106" s="1874"/>
      <c r="R106" s="1874"/>
      <c r="S106" s="1874"/>
      <c r="T106" s="1874"/>
      <c r="U106" s="1874"/>
      <c r="V106" s="1874"/>
      <c r="W106" s="1875"/>
      <c r="X106" s="1371">
        <v>16213884</v>
      </c>
      <c r="Y106" s="1724">
        <v>0</v>
      </c>
      <c r="Z106" s="1371">
        <f>X106+Y106</f>
        <v>16213884</v>
      </c>
    </row>
    <row r="107" spans="1:26" ht="12" customHeight="1" hidden="1">
      <c r="A107" s="1355"/>
      <c r="B107" s="1357"/>
      <c r="C107" s="1876"/>
      <c r="D107" s="1874"/>
      <c r="E107" s="1874"/>
      <c r="F107" s="1874"/>
      <c r="G107" s="1874"/>
      <c r="H107" s="1874"/>
      <c r="I107" s="1874"/>
      <c r="J107" s="1874"/>
      <c r="K107" s="1874"/>
      <c r="L107" s="1874"/>
      <c r="M107" s="1874"/>
      <c r="N107" s="1874"/>
      <c r="O107" s="1874"/>
      <c r="P107" s="1874"/>
      <c r="Q107" s="1874"/>
      <c r="R107" s="1874"/>
      <c r="S107" s="1874"/>
      <c r="T107" s="1874"/>
      <c r="U107" s="1874"/>
      <c r="V107" s="1874"/>
      <c r="W107" s="1874"/>
      <c r="X107" s="1371"/>
      <c r="Y107" s="990"/>
      <c r="Z107" s="990"/>
    </row>
    <row r="108" spans="1:26" ht="12" customHeight="1">
      <c r="A108" s="1355"/>
      <c r="B108" s="1863" t="s">
        <v>422</v>
      </c>
      <c r="C108" s="1910"/>
      <c r="D108" s="1910"/>
      <c r="E108" s="1910"/>
      <c r="F108" s="1910"/>
      <c r="G108" s="1910"/>
      <c r="H108" s="1910"/>
      <c r="I108" s="1910"/>
      <c r="J108" s="1910"/>
      <c r="K108" s="1910"/>
      <c r="L108" s="1910"/>
      <c r="M108" s="1910"/>
      <c r="N108" s="1910"/>
      <c r="O108" s="1910"/>
      <c r="P108" s="1910"/>
      <c r="Q108" s="1910"/>
      <c r="R108" s="1910"/>
      <c r="S108" s="1910"/>
      <c r="T108" s="1910"/>
      <c r="U108" s="1910"/>
      <c r="V108" s="1910"/>
      <c r="W108" s="1910"/>
      <c r="X108" s="1286"/>
      <c r="Y108" s="990"/>
      <c r="Z108" s="990"/>
    </row>
    <row r="109" spans="1:26" ht="12" customHeight="1">
      <c r="A109" s="1355"/>
      <c r="B109" s="1863" t="s">
        <v>423</v>
      </c>
      <c r="C109" s="1863"/>
      <c r="D109" s="1863"/>
      <c r="E109" s="1863"/>
      <c r="F109" s="1863"/>
      <c r="G109" s="1863"/>
      <c r="H109" s="1863"/>
      <c r="I109" s="1863"/>
      <c r="J109" s="1863"/>
      <c r="K109" s="1863"/>
      <c r="L109" s="1863"/>
      <c r="M109" s="1863"/>
      <c r="N109" s="1863"/>
      <c r="O109" s="1863"/>
      <c r="P109" s="1863"/>
      <c r="Q109" s="1863"/>
      <c r="R109" s="1863"/>
      <c r="S109" s="1863"/>
      <c r="T109" s="1863"/>
      <c r="U109" s="1863"/>
      <c r="V109" s="1863"/>
      <c r="W109" s="1863"/>
      <c r="X109" s="1286">
        <v>0</v>
      </c>
      <c r="Y109" s="1286">
        <v>60840</v>
      </c>
      <c r="Z109" s="1286">
        <f>X109+Y109</f>
        <v>60840</v>
      </c>
    </row>
    <row r="110" spans="1:26" ht="12" customHeight="1" hidden="1">
      <c r="A110" s="1355"/>
      <c r="B110" s="1863" t="s">
        <v>424</v>
      </c>
      <c r="C110" s="1863"/>
      <c r="D110" s="1863"/>
      <c r="E110" s="1863"/>
      <c r="F110" s="1863"/>
      <c r="G110" s="1863"/>
      <c r="H110" s="1863"/>
      <c r="I110" s="1863"/>
      <c r="J110" s="1863"/>
      <c r="K110" s="1863"/>
      <c r="L110" s="1863"/>
      <c r="M110" s="1863"/>
      <c r="N110" s="1863"/>
      <c r="O110" s="1863"/>
      <c r="P110" s="1863"/>
      <c r="Q110" s="1863"/>
      <c r="R110" s="1863"/>
      <c r="S110" s="1863"/>
      <c r="T110" s="1863"/>
      <c r="U110" s="1863"/>
      <c r="V110" s="1863"/>
      <c r="W110" s="1863"/>
      <c r="X110" s="1286"/>
      <c r="Y110" s="990"/>
      <c r="Z110" s="990"/>
    </row>
    <row r="111" spans="1:26" ht="12" customHeight="1" hidden="1">
      <c r="A111" s="1355"/>
      <c r="B111" s="1863" t="s">
        <v>425</v>
      </c>
      <c r="C111" s="1863"/>
      <c r="D111" s="1863"/>
      <c r="E111" s="1863"/>
      <c r="F111" s="1863"/>
      <c r="G111" s="1863"/>
      <c r="H111" s="1863"/>
      <c r="I111" s="1863"/>
      <c r="J111" s="1863"/>
      <c r="K111" s="1863"/>
      <c r="L111" s="1863"/>
      <c r="M111" s="1863"/>
      <c r="N111" s="1863"/>
      <c r="O111" s="1863"/>
      <c r="P111" s="1863"/>
      <c r="Q111" s="1863"/>
      <c r="R111" s="1863"/>
      <c r="S111" s="1863"/>
      <c r="T111" s="1863"/>
      <c r="U111" s="1863"/>
      <c r="V111" s="1863"/>
      <c r="W111" s="1863"/>
      <c r="X111" s="1286"/>
      <c r="Y111" s="990"/>
      <c r="Z111" s="990"/>
    </row>
    <row r="112" spans="1:26" ht="20.25" customHeight="1">
      <c r="A112" s="1333">
        <v>4</v>
      </c>
      <c r="B112" s="1914" t="s">
        <v>383</v>
      </c>
      <c r="C112" s="1914"/>
      <c r="D112" s="1914"/>
      <c r="E112" s="1914"/>
      <c r="F112" s="1914"/>
      <c r="G112" s="1914"/>
      <c r="H112" s="1914"/>
      <c r="I112" s="1914"/>
      <c r="J112" s="1914"/>
      <c r="K112" s="1914"/>
      <c r="L112" s="1914"/>
      <c r="M112" s="1914"/>
      <c r="N112" s="1914"/>
      <c r="O112" s="1914"/>
      <c r="P112" s="1914"/>
      <c r="Q112" s="1914"/>
      <c r="R112" s="1914"/>
      <c r="S112" s="1914"/>
      <c r="T112" s="1914"/>
      <c r="U112" s="1917"/>
      <c r="V112" s="1917"/>
      <c r="W112" s="1917"/>
      <c r="X112" s="1360">
        <f>SUM(X91,X80,X69)</f>
        <v>16713884</v>
      </c>
      <c r="Y112" s="1360">
        <f>SUM(Y91,Y80,Y69)</f>
        <v>328912</v>
      </c>
      <c r="Z112" s="1360">
        <f>SUM(Z91,Z80,Z69)</f>
        <v>17042796</v>
      </c>
    </row>
    <row r="113" spans="1:26" ht="12" customHeight="1">
      <c r="A113" s="1355"/>
      <c r="B113" s="1831"/>
      <c r="C113" s="1832"/>
      <c r="D113" s="1832"/>
      <c r="E113" s="1832"/>
      <c r="F113" s="1832"/>
      <c r="G113" s="1832"/>
      <c r="H113" s="1832"/>
      <c r="I113" s="1832"/>
      <c r="J113" s="1832"/>
      <c r="K113" s="1832"/>
      <c r="L113" s="1832"/>
      <c r="M113" s="1832"/>
      <c r="N113" s="1832"/>
      <c r="O113" s="1832"/>
      <c r="P113" s="1832"/>
      <c r="Q113" s="1832"/>
      <c r="R113" s="1832"/>
      <c r="S113" s="1832"/>
      <c r="T113" s="1833"/>
      <c r="U113" s="1863"/>
      <c r="V113" s="1863"/>
      <c r="W113" s="1863"/>
      <c r="X113" s="1286"/>
      <c r="Y113" s="990"/>
      <c r="Z113" s="990"/>
    </row>
    <row r="114" spans="1:26" ht="12" customHeight="1" hidden="1">
      <c r="A114" s="1355"/>
      <c r="B114" s="1831"/>
      <c r="C114" s="1832"/>
      <c r="D114" s="1832"/>
      <c r="E114" s="1832"/>
      <c r="F114" s="1832"/>
      <c r="G114" s="1832"/>
      <c r="H114" s="1832"/>
      <c r="I114" s="1832"/>
      <c r="J114" s="1832"/>
      <c r="K114" s="1832"/>
      <c r="L114" s="1832"/>
      <c r="M114" s="1832"/>
      <c r="N114" s="1832"/>
      <c r="O114" s="1832"/>
      <c r="P114" s="1832"/>
      <c r="Q114" s="1832"/>
      <c r="R114" s="1832"/>
      <c r="S114" s="1832"/>
      <c r="T114" s="1833"/>
      <c r="U114" s="1863"/>
      <c r="V114" s="1863"/>
      <c r="W114" s="1863"/>
      <c r="X114" s="1286"/>
      <c r="Y114" s="990"/>
      <c r="Z114" s="990"/>
    </row>
    <row r="115" spans="1:26" ht="12" customHeight="1" hidden="1">
      <c r="A115" s="1355"/>
      <c r="B115" s="1846"/>
      <c r="C115" s="1847"/>
      <c r="D115" s="1847"/>
      <c r="E115" s="1847"/>
      <c r="F115" s="1847"/>
      <c r="G115" s="1847"/>
      <c r="H115" s="1847"/>
      <c r="I115" s="1847"/>
      <c r="J115" s="1847"/>
      <c r="K115" s="1847"/>
      <c r="L115" s="1847"/>
      <c r="M115" s="1847"/>
      <c r="N115" s="1847"/>
      <c r="O115" s="1847"/>
      <c r="P115" s="1847"/>
      <c r="Q115" s="1847"/>
      <c r="R115" s="1847"/>
      <c r="S115" s="1847"/>
      <c r="T115" s="1848"/>
      <c r="U115" s="1835"/>
      <c r="V115" s="1835"/>
      <c r="W115" s="1835"/>
      <c r="X115" s="1286"/>
      <c r="Y115" s="990"/>
      <c r="Z115" s="990"/>
    </row>
    <row r="116" spans="1:26" ht="12" customHeight="1" hidden="1">
      <c r="A116" s="1355"/>
      <c r="B116" s="1846"/>
      <c r="C116" s="1847"/>
      <c r="D116" s="1847"/>
      <c r="E116" s="1847"/>
      <c r="F116" s="1847"/>
      <c r="G116" s="1847"/>
      <c r="H116" s="1847"/>
      <c r="I116" s="1847"/>
      <c r="J116" s="1847"/>
      <c r="K116" s="1847"/>
      <c r="L116" s="1847"/>
      <c r="M116" s="1847"/>
      <c r="N116" s="1847"/>
      <c r="O116" s="1847"/>
      <c r="P116" s="1847"/>
      <c r="Q116" s="1847"/>
      <c r="R116" s="1847"/>
      <c r="S116" s="1847"/>
      <c r="T116" s="1848"/>
      <c r="U116" s="1835"/>
      <c r="V116" s="1835"/>
      <c r="W116" s="1835"/>
      <c r="X116" s="1286"/>
      <c r="Y116" s="990"/>
      <c r="Z116" s="990"/>
    </row>
    <row r="117" spans="1:26" ht="12" customHeight="1" hidden="1">
      <c r="A117" s="1355"/>
      <c r="B117" s="1846"/>
      <c r="C117" s="1847"/>
      <c r="D117" s="1847"/>
      <c r="E117" s="1847"/>
      <c r="F117" s="1847"/>
      <c r="G117" s="1847"/>
      <c r="H117" s="1847"/>
      <c r="I117" s="1847"/>
      <c r="J117" s="1847"/>
      <c r="K117" s="1847"/>
      <c r="L117" s="1847"/>
      <c r="M117" s="1847"/>
      <c r="N117" s="1847"/>
      <c r="O117" s="1847"/>
      <c r="P117" s="1847"/>
      <c r="Q117" s="1847"/>
      <c r="R117" s="1847"/>
      <c r="S117" s="1847"/>
      <c r="T117" s="1848"/>
      <c r="U117" s="1835"/>
      <c r="V117" s="1835"/>
      <c r="W117" s="1835"/>
      <c r="X117" s="1286"/>
      <c r="Y117" s="990"/>
      <c r="Z117" s="990"/>
    </row>
    <row r="118" spans="1:26" ht="12" customHeight="1">
      <c r="A118" s="1333">
        <v>5</v>
      </c>
      <c r="B118" s="1909" t="s">
        <v>377</v>
      </c>
      <c r="C118" s="1909"/>
      <c r="D118" s="1909"/>
      <c r="E118" s="1909"/>
      <c r="F118" s="1909"/>
      <c r="G118" s="1909"/>
      <c r="H118" s="1909"/>
      <c r="I118" s="1909"/>
      <c r="J118" s="1909"/>
      <c r="K118" s="1909"/>
      <c r="L118" s="1909"/>
      <c r="M118" s="1909"/>
      <c r="N118" s="1909"/>
      <c r="O118" s="1909"/>
      <c r="P118" s="1909"/>
      <c r="Q118" s="1909"/>
      <c r="R118" s="1909"/>
      <c r="S118" s="1909"/>
      <c r="T118" s="1909"/>
      <c r="U118" s="1834"/>
      <c r="V118" s="1834"/>
      <c r="W118" s="1834"/>
      <c r="X118" s="1289">
        <f>SUM(X119:X126)</f>
        <v>120000</v>
      </c>
      <c r="Y118" s="993">
        <f>SUM(Y119:Y129)</f>
        <v>0</v>
      </c>
      <c r="Z118" s="1289">
        <f>SUM(Z119:Z129)</f>
        <v>120000</v>
      </c>
    </row>
    <row r="119" spans="1:26" ht="12" customHeight="1">
      <c r="A119" s="1355"/>
      <c r="B119" s="1863" t="s">
        <v>427</v>
      </c>
      <c r="C119" s="1863"/>
      <c r="D119" s="1863"/>
      <c r="E119" s="1863"/>
      <c r="F119" s="1863"/>
      <c r="G119" s="1863"/>
      <c r="H119" s="1863"/>
      <c r="I119" s="1863"/>
      <c r="J119" s="1863"/>
      <c r="K119" s="1863"/>
      <c r="L119" s="1863"/>
      <c r="M119" s="1863"/>
      <c r="N119" s="1863"/>
      <c r="O119" s="1863"/>
      <c r="P119" s="1863"/>
      <c r="Q119" s="1863"/>
      <c r="R119" s="1863"/>
      <c r="S119" s="1863"/>
      <c r="T119" s="1863"/>
      <c r="U119" s="1835"/>
      <c r="V119" s="1835"/>
      <c r="W119" s="1835"/>
      <c r="X119" s="1286"/>
      <c r="Y119" s="990"/>
      <c r="Z119" s="990"/>
    </row>
    <row r="120" spans="1:26" ht="12" customHeight="1">
      <c r="A120" s="1355"/>
      <c r="B120" s="1863" t="s">
        <v>428</v>
      </c>
      <c r="C120" s="1863"/>
      <c r="D120" s="1863"/>
      <c r="E120" s="1863"/>
      <c r="F120" s="1863"/>
      <c r="G120" s="1863"/>
      <c r="H120" s="1863"/>
      <c r="I120" s="1863"/>
      <c r="J120" s="1863"/>
      <c r="K120" s="1863"/>
      <c r="L120" s="1863"/>
      <c r="M120" s="1863"/>
      <c r="N120" s="1863"/>
      <c r="O120" s="1863"/>
      <c r="P120" s="1863"/>
      <c r="Q120" s="1863"/>
      <c r="R120" s="1863"/>
      <c r="S120" s="1863"/>
      <c r="T120" s="1863"/>
      <c r="U120" s="1835"/>
      <c r="V120" s="1835"/>
      <c r="W120" s="1835"/>
      <c r="X120" s="1286"/>
      <c r="Y120" s="990"/>
      <c r="Z120" s="990"/>
    </row>
    <row r="121" spans="1:26" ht="12" customHeight="1">
      <c r="A121" s="1355"/>
      <c r="B121" s="1863" t="s">
        <v>429</v>
      </c>
      <c r="C121" s="1863"/>
      <c r="D121" s="1863"/>
      <c r="E121" s="1863"/>
      <c r="F121" s="1863"/>
      <c r="G121" s="1863"/>
      <c r="H121" s="1863"/>
      <c r="I121" s="1863"/>
      <c r="J121" s="1863"/>
      <c r="K121" s="1863"/>
      <c r="L121" s="1863"/>
      <c r="M121" s="1863"/>
      <c r="N121" s="1863"/>
      <c r="O121" s="1863"/>
      <c r="P121" s="1863"/>
      <c r="Q121" s="1863"/>
      <c r="R121" s="1863"/>
      <c r="S121" s="1863"/>
      <c r="T121" s="1863"/>
      <c r="U121" s="1835"/>
      <c r="V121" s="1835"/>
      <c r="W121" s="1913"/>
      <c r="X121" s="1286"/>
      <c r="Y121" s="990"/>
      <c r="Z121" s="990"/>
    </row>
    <row r="122" spans="1:26" ht="12" customHeight="1">
      <c r="A122" s="1355"/>
      <c r="B122" s="1863" t="s">
        <v>1299</v>
      </c>
      <c r="C122" s="1863"/>
      <c r="D122" s="1863"/>
      <c r="E122" s="1863"/>
      <c r="F122" s="1863"/>
      <c r="G122" s="1863"/>
      <c r="H122" s="1863"/>
      <c r="I122" s="1863"/>
      <c r="J122" s="1863"/>
      <c r="K122" s="1863"/>
      <c r="L122" s="1863"/>
      <c r="M122" s="1863"/>
      <c r="N122" s="1863"/>
      <c r="O122" s="1863"/>
      <c r="P122" s="1863"/>
      <c r="Q122" s="1863"/>
      <c r="R122" s="1863"/>
      <c r="S122" s="1863"/>
      <c r="T122" s="1831"/>
      <c r="U122" s="1338"/>
      <c r="V122" s="1338"/>
      <c r="W122" s="1338"/>
      <c r="X122" s="1372">
        <v>120000</v>
      </c>
      <c r="Y122" s="990">
        <v>0</v>
      </c>
      <c r="Z122" s="1286">
        <f>X122+Y122</f>
        <v>120000</v>
      </c>
    </row>
    <row r="123" spans="1:26" ht="12" customHeight="1">
      <c r="A123" s="1355"/>
      <c r="B123" s="1863" t="s">
        <v>431</v>
      </c>
      <c r="C123" s="1863"/>
      <c r="D123" s="1863"/>
      <c r="E123" s="1863"/>
      <c r="F123" s="1863"/>
      <c r="G123" s="1863"/>
      <c r="H123" s="1863"/>
      <c r="I123" s="1863"/>
      <c r="J123" s="1863"/>
      <c r="K123" s="1863"/>
      <c r="L123" s="1863"/>
      <c r="M123" s="1863"/>
      <c r="N123" s="1863"/>
      <c r="O123" s="1863"/>
      <c r="P123" s="1863"/>
      <c r="Q123" s="1863"/>
      <c r="R123" s="1863"/>
      <c r="S123" s="1863"/>
      <c r="T123" s="1831"/>
      <c r="U123" s="1338"/>
      <c r="V123" s="1338"/>
      <c r="W123" s="1338"/>
      <c r="X123" s="1286"/>
      <c r="Y123" s="990"/>
      <c r="Z123" s="990"/>
    </row>
    <row r="124" spans="1:26" ht="12" customHeight="1">
      <c r="A124" s="1355"/>
      <c r="B124" s="1863" t="s">
        <v>432</v>
      </c>
      <c r="C124" s="1863"/>
      <c r="D124" s="1863"/>
      <c r="E124" s="1863"/>
      <c r="F124" s="1863"/>
      <c r="G124" s="1863"/>
      <c r="H124" s="1863"/>
      <c r="I124" s="1863"/>
      <c r="J124" s="1863"/>
      <c r="K124" s="1863"/>
      <c r="L124" s="1863"/>
      <c r="M124" s="1863"/>
      <c r="N124" s="1863"/>
      <c r="O124" s="1863"/>
      <c r="P124" s="1863"/>
      <c r="Q124" s="1863"/>
      <c r="R124" s="1863"/>
      <c r="S124" s="1863"/>
      <c r="T124" s="1831"/>
      <c r="U124" s="1338"/>
      <c r="V124" s="1338"/>
      <c r="W124" s="1338"/>
      <c r="X124" s="1286"/>
      <c r="Y124" s="990"/>
      <c r="Z124" s="990"/>
    </row>
    <row r="125" spans="1:26" ht="12" customHeight="1">
      <c r="A125" s="1355"/>
      <c r="B125" s="1863" t="s">
        <v>433</v>
      </c>
      <c r="C125" s="1863"/>
      <c r="D125" s="1863"/>
      <c r="E125" s="1863"/>
      <c r="F125" s="1863"/>
      <c r="G125" s="1863"/>
      <c r="H125" s="1863"/>
      <c r="I125" s="1863"/>
      <c r="J125" s="1863"/>
      <c r="K125" s="1863"/>
      <c r="L125" s="1863"/>
      <c r="M125" s="1863"/>
      <c r="N125" s="1863"/>
      <c r="O125" s="1863"/>
      <c r="P125" s="1863"/>
      <c r="Q125" s="1863"/>
      <c r="R125" s="1863"/>
      <c r="S125" s="1863"/>
      <c r="T125" s="1831"/>
      <c r="U125" s="1916"/>
      <c r="V125" s="1916"/>
      <c r="W125" s="1916"/>
      <c r="X125" s="1286"/>
      <c r="Y125" s="990"/>
      <c r="Z125" s="990"/>
    </row>
    <row r="126" spans="1:26" ht="12" customHeight="1">
      <c r="A126" s="1355"/>
      <c r="B126" s="1910" t="s">
        <v>434</v>
      </c>
      <c r="C126" s="1910"/>
      <c r="D126" s="1910"/>
      <c r="E126" s="1910"/>
      <c r="F126" s="1910"/>
      <c r="G126" s="1910"/>
      <c r="H126" s="1910"/>
      <c r="I126" s="1910"/>
      <c r="J126" s="1910"/>
      <c r="K126" s="1910"/>
      <c r="L126" s="1910"/>
      <c r="M126" s="1910"/>
      <c r="N126" s="1910"/>
      <c r="O126" s="1910"/>
      <c r="P126" s="1910"/>
      <c r="Q126" s="1910"/>
      <c r="R126" s="1910"/>
      <c r="S126" s="1910"/>
      <c r="T126" s="1910"/>
      <c r="U126" s="1911"/>
      <c r="V126" s="1911"/>
      <c r="W126" s="1911"/>
      <c r="X126" s="1339"/>
      <c r="Y126" s="990"/>
      <c r="Z126" s="990"/>
    </row>
    <row r="127" spans="1:26" ht="12" customHeight="1" hidden="1">
      <c r="A127" s="1355"/>
      <c r="B127" s="1863" t="s">
        <v>378</v>
      </c>
      <c r="C127" s="1863"/>
      <c r="D127" s="1863"/>
      <c r="E127" s="1863"/>
      <c r="F127" s="1863"/>
      <c r="G127" s="1863"/>
      <c r="H127" s="1863"/>
      <c r="I127" s="1863"/>
      <c r="J127" s="1863"/>
      <c r="K127" s="1863"/>
      <c r="L127" s="1863"/>
      <c r="M127" s="1863"/>
      <c r="N127" s="1863"/>
      <c r="O127" s="1863"/>
      <c r="P127" s="1863"/>
      <c r="Q127" s="1863"/>
      <c r="R127" s="1863"/>
      <c r="S127" s="1863"/>
      <c r="T127" s="1863"/>
      <c r="U127" s="1835"/>
      <c r="V127" s="1835"/>
      <c r="W127" s="1835"/>
      <c r="X127" s="1286"/>
      <c r="Y127" s="990"/>
      <c r="Z127" s="990"/>
    </row>
    <row r="128" spans="1:26" ht="12" customHeight="1">
      <c r="A128" s="1333">
        <v>6</v>
      </c>
      <c r="B128" s="1909" t="s">
        <v>9</v>
      </c>
      <c r="C128" s="1909"/>
      <c r="D128" s="1909"/>
      <c r="E128" s="1909"/>
      <c r="F128" s="1909"/>
      <c r="G128" s="1909"/>
      <c r="H128" s="1909"/>
      <c r="I128" s="1909"/>
      <c r="J128" s="1909"/>
      <c r="K128" s="1909"/>
      <c r="L128" s="1909"/>
      <c r="M128" s="1909"/>
      <c r="N128" s="1909"/>
      <c r="O128" s="1909"/>
      <c r="P128" s="1909"/>
      <c r="Q128" s="1909"/>
      <c r="R128" s="1909"/>
      <c r="S128" s="1909"/>
      <c r="T128" s="1909"/>
      <c r="U128" s="1834"/>
      <c r="V128" s="1834"/>
      <c r="W128" s="1834"/>
      <c r="X128" s="1289">
        <f>SUM(X129:X139)</f>
        <v>0</v>
      </c>
      <c r="Y128" s="1289">
        <f>SUM(Y129:Y139)</f>
        <v>0</v>
      </c>
      <c r="Z128" s="1289">
        <f>SUM(Z129:Z139)</f>
        <v>0</v>
      </c>
    </row>
    <row r="129" spans="1:26" ht="12" customHeight="1" hidden="1">
      <c r="A129" s="1355"/>
      <c r="B129" s="1863" t="s">
        <v>427</v>
      </c>
      <c r="C129" s="1863"/>
      <c r="D129" s="1863"/>
      <c r="E129" s="1863"/>
      <c r="F129" s="1863"/>
      <c r="G129" s="1863"/>
      <c r="H129" s="1863"/>
      <c r="I129" s="1863"/>
      <c r="J129" s="1863"/>
      <c r="K129" s="1863"/>
      <c r="L129" s="1863"/>
      <c r="M129" s="1863"/>
      <c r="N129" s="1863"/>
      <c r="O129" s="1863"/>
      <c r="P129" s="1863"/>
      <c r="Q129" s="1863"/>
      <c r="R129" s="1863"/>
      <c r="S129" s="1863"/>
      <c r="T129" s="1863"/>
      <c r="U129" s="1835"/>
      <c r="V129" s="1835"/>
      <c r="W129" s="1835"/>
      <c r="X129" s="1286"/>
      <c r="Y129" s="990"/>
      <c r="Z129" s="990"/>
    </row>
    <row r="130" spans="1:26" ht="12" customHeight="1">
      <c r="A130" s="1355"/>
      <c r="B130" s="1863" t="s">
        <v>428</v>
      </c>
      <c r="C130" s="1863"/>
      <c r="D130" s="1863"/>
      <c r="E130" s="1863"/>
      <c r="F130" s="1863"/>
      <c r="G130" s="1863"/>
      <c r="H130" s="1863"/>
      <c r="I130" s="1863"/>
      <c r="J130" s="1863"/>
      <c r="K130" s="1863"/>
      <c r="L130" s="1863"/>
      <c r="M130" s="1863"/>
      <c r="N130" s="1863"/>
      <c r="O130" s="1863"/>
      <c r="P130" s="1863"/>
      <c r="Q130" s="1863"/>
      <c r="R130" s="1863"/>
      <c r="S130" s="1863"/>
      <c r="T130" s="1863"/>
      <c r="U130" s="1835"/>
      <c r="V130" s="1835"/>
      <c r="W130" s="1835"/>
      <c r="X130" s="1286"/>
      <c r="Y130" s="990"/>
      <c r="Z130" s="990"/>
    </row>
    <row r="131" spans="1:26" ht="12" customHeight="1">
      <c r="A131" s="1355"/>
      <c r="B131" s="1863" t="s">
        <v>429</v>
      </c>
      <c r="C131" s="1863"/>
      <c r="D131" s="1863"/>
      <c r="E131" s="1863"/>
      <c r="F131" s="1863"/>
      <c r="G131" s="1863"/>
      <c r="H131" s="1863"/>
      <c r="I131" s="1863"/>
      <c r="J131" s="1863"/>
      <c r="K131" s="1863"/>
      <c r="L131" s="1863"/>
      <c r="M131" s="1863"/>
      <c r="N131" s="1863"/>
      <c r="O131" s="1863"/>
      <c r="P131" s="1863"/>
      <c r="Q131" s="1863"/>
      <c r="R131" s="1863"/>
      <c r="S131" s="1863"/>
      <c r="T131" s="1863"/>
      <c r="U131" s="1835"/>
      <c r="V131" s="1835"/>
      <c r="W131" s="1835"/>
      <c r="X131" s="1286"/>
      <c r="Y131" s="990"/>
      <c r="Z131" s="990"/>
    </row>
    <row r="132" spans="1:26" ht="12" customHeight="1">
      <c r="A132" s="1355"/>
      <c r="B132" s="1863" t="s">
        <v>430</v>
      </c>
      <c r="C132" s="1863"/>
      <c r="D132" s="1863"/>
      <c r="E132" s="1863"/>
      <c r="F132" s="1863"/>
      <c r="G132" s="1863"/>
      <c r="H132" s="1863"/>
      <c r="I132" s="1863"/>
      <c r="J132" s="1863"/>
      <c r="K132" s="1863"/>
      <c r="L132" s="1863"/>
      <c r="M132" s="1863"/>
      <c r="N132" s="1863"/>
      <c r="O132" s="1863"/>
      <c r="P132" s="1863"/>
      <c r="Q132" s="1863"/>
      <c r="R132" s="1863"/>
      <c r="S132" s="1863"/>
      <c r="T132" s="1863"/>
      <c r="U132" s="1862"/>
      <c r="V132" s="1862"/>
      <c r="W132" s="1862"/>
      <c r="X132" s="1286"/>
      <c r="Y132" s="990"/>
      <c r="Z132" s="990"/>
    </row>
    <row r="133" spans="1:26" ht="12" customHeight="1">
      <c r="A133" s="1342"/>
      <c r="B133" s="1863" t="s">
        <v>431</v>
      </c>
      <c r="C133" s="1863"/>
      <c r="D133" s="1863"/>
      <c r="E133" s="1863"/>
      <c r="F133" s="1863"/>
      <c r="G133" s="1863"/>
      <c r="H133" s="1863"/>
      <c r="I133" s="1863"/>
      <c r="J133" s="1863"/>
      <c r="K133" s="1863"/>
      <c r="L133" s="1863"/>
      <c r="M133" s="1863"/>
      <c r="N133" s="1863"/>
      <c r="O133" s="1863"/>
      <c r="P133" s="1863"/>
      <c r="Q133" s="1863"/>
      <c r="R133" s="1863"/>
      <c r="S133" s="1863"/>
      <c r="T133" s="1863"/>
      <c r="U133" s="1862"/>
      <c r="V133" s="1862"/>
      <c r="W133" s="1862"/>
      <c r="X133" s="1340"/>
      <c r="Y133" s="1341"/>
      <c r="Z133" s="1341"/>
    </row>
    <row r="134" spans="1:26" ht="12" customHeight="1" hidden="1">
      <c r="A134" s="1342"/>
      <c r="B134" s="1863" t="s">
        <v>432</v>
      </c>
      <c r="C134" s="1863"/>
      <c r="D134" s="1863"/>
      <c r="E134" s="1863"/>
      <c r="F134" s="1863"/>
      <c r="G134" s="1863"/>
      <c r="H134" s="1863"/>
      <c r="I134" s="1863"/>
      <c r="J134" s="1863"/>
      <c r="K134" s="1863"/>
      <c r="L134" s="1863"/>
      <c r="M134" s="1863"/>
      <c r="N134" s="1863"/>
      <c r="O134" s="1863"/>
      <c r="P134" s="1863"/>
      <c r="Q134" s="1863"/>
      <c r="R134" s="1863"/>
      <c r="S134" s="1863"/>
      <c r="T134" s="1863"/>
      <c r="U134" s="1352"/>
      <c r="V134" s="1352"/>
      <c r="W134" s="1353"/>
      <c r="X134" s="1337"/>
      <c r="Y134" s="1337"/>
      <c r="Z134" s="1337"/>
    </row>
    <row r="135" spans="1:26" ht="12" customHeight="1">
      <c r="A135" s="1342"/>
      <c r="B135" s="1912" t="s">
        <v>433</v>
      </c>
      <c r="C135" s="1912"/>
      <c r="D135" s="1912"/>
      <c r="E135" s="1912"/>
      <c r="F135" s="1912"/>
      <c r="G135" s="1912"/>
      <c r="H135" s="1912"/>
      <c r="I135" s="1912"/>
      <c r="J135" s="1912"/>
      <c r="K135" s="1912"/>
      <c r="L135" s="1912"/>
      <c r="M135" s="1912"/>
      <c r="N135" s="1912"/>
      <c r="O135" s="1912"/>
      <c r="P135" s="1912"/>
      <c r="Q135" s="1912"/>
      <c r="R135" s="1912"/>
      <c r="S135" s="1912"/>
      <c r="T135" s="1912"/>
      <c r="U135" s="1001"/>
      <c r="V135" s="1001"/>
      <c r="W135" s="1351"/>
      <c r="X135" s="1354"/>
      <c r="Y135" s="1337"/>
      <c r="Z135" s="1337"/>
    </row>
    <row r="136" spans="1:26" ht="12" customHeight="1">
      <c r="A136" s="1342"/>
      <c r="B136" s="1863" t="s">
        <v>434</v>
      </c>
      <c r="C136" s="1863"/>
      <c r="D136" s="1863"/>
      <c r="E136" s="1863"/>
      <c r="F136" s="1863"/>
      <c r="G136" s="1863"/>
      <c r="H136" s="1863"/>
      <c r="I136" s="1863"/>
      <c r="J136" s="1863"/>
      <c r="K136" s="1863"/>
      <c r="L136" s="1863"/>
      <c r="M136" s="1863"/>
      <c r="N136" s="1863"/>
      <c r="O136" s="1863"/>
      <c r="P136" s="1863"/>
      <c r="Q136" s="1863"/>
      <c r="R136" s="1863"/>
      <c r="S136" s="1863"/>
      <c r="T136" s="1863"/>
      <c r="U136" s="1352"/>
      <c r="V136" s="1352"/>
      <c r="W136" s="1353"/>
      <c r="X136" s="1337"/>
      <c r="Y136" s="1337"/>
      <c r="Z136" s="1337"/>
    </row>
    <row r="137" spans="1:26" ht="12" customHeight="1" hidden="1">
      <c r="A137" s="1342"/>
      <c r="B137" s="1912" t="s">
        <v>435</v>
      </c>
      <c r="C137" s="1912"/>
      <c r="D137" s="1912"/>
      <c r="E137" s="1912"/>
      <c r="F137" s="1912"/>
      <c r="G137" s="1912"/>
      <c r="H137" s="1912"/>
      <c r="I137" s="1912"/>
      <c r="J137" s="1912"/>
      <c r="K137" s="1912"/>
      <c r="L137" s="1912"/>
      <c r="M137" s="1912"/>
      <c r="N137" s="1912"/>
      <c r="O137" s="1912"/>
      <c r="P137" s="1912"/>
      <c r="Q137" s="1912"/>
      <c r="R137" s="1912"/>
      <c r="S137" s="1912"/>
      <c r="T137" s="1912"/>
      <c r="U137" s="1001"/>
      <c r="V137" s="1001"/>
      <c r="W137" s="1351"/>
      <c r="X137" s="1354"/>
      <c r="Y137" s="1337"/>
      <c r="Z137" s="1337"/>
    </row>
    <row r="138" spans="1:26" ht="12" customHeight="1" hidden="1">
      <c r="A138" s="1342"/>
      <c r="B138" s="1863" t="s">
        <v>436</v>
      </c>
      <c r="C138" s="1863"/>
      <c r="D138" s="1863"/>
      <c r="E138" s="1863"/>
      <c r="F138" s="1863"/>
      <c r="G138" s="1863"/>
      <c r="H138" s="1863"/>
      <c r="I138" s="1863"/>
      <c r="J138" s="1863"/>
      <c r="K138" s="1863"/>
      <c r="L138" s="1863"/>
      <c r="M138" s="1863"/>
      <c r="N138" s="1863"/>
      <c r="O138" s="1863"/>
      <c r="P138" s="1863"/>
      <c r="Q138" s="1863"/>
      <c r="R138" s="1863"/>
      <c r="S138" s="1863"/>
      <c r="T138" s="1863"/>
      <c r="U138" s="1352"/>
      <c r="V138" s="1352"/>
      <c r="W138" s="1353"/>
      <c r="X138" s="1337"/>
      <c r="Y138" s="1337"/>
      <c r="Z138" s="1337"/>
    </row>
    <row r="139" spans="1:26" ht="12" customHeight="1" hidden="1">
      <c r="A139" s="1342"/>
      <c r="B139" s="1912" t="s">
        <v>437</v>
      </c>
      <c r="C139" s="1912"/>
      <c r="D139" s="1912"/>
      <c r="E139" s="1912"/>
      <c r="F139" s="1912"/>
      <c r="G139" s="1912"/>
      <c r="H139" s="1912"/>
      <c r="I139" s="1912"/>
      <c r="J139" s="1912"/>
      <c r="K139" s="1912"/>
      <c r="L139" s="1912"/>
      <c r="M139" s="1912"/>
      <c r="N139" s="1912"/>
      <c r="O139" s="1912"/>
      <c r="P139" s="1912"/>
      <c r="Q139" s="1912"/>
      <c r="R139" s="1912"/>
      <c r="S139" s="1912"/>
      <c r="T139" s="1912"/>
      <c r="U139" s="1001"/>
      <c r="V139" s="1001"/>
      <c r="W139" s="1351"/>
      <c r="X139" s="1354"/>
      <c r="Y139" s="1337"/>
      <c r="Z139" s="1337"/>
    </row>
    <row r="140" spans="1:26" ht="21" customHeight="1">
      <c r="A140" s="1333">
        <v>7</v>
      </c>
      <c r="B140" s="1914" t="s">
        <v>382</v>
      </c>
      <c r="C140" s="1914"/>
      <c r="D140" s="1914"/>
      <c r="E140" s="1914"/>
      <c r="F140" s="1914"/>
      <c r="G140" s="1914"/>
      <c r="H140" s="1914"/>
      <c r="I140" s="1914"/>
      <c r="J140" s="1914"/>
      <c r="K140" s="1914"/>
      <c r="L140" s="1914"/>
      <c r="M140" s="1914"/>
      <c r="N140" s="1914"/>
      <c r="O140" s="1914"/>
      <c r="P140" s="1914"/>
      <c r="Q140" s="1914"/>
      <c r="R140" s="1914"/>
      <c r="S140" s="1914"/>
      <c r="T140" s="1914"/>
      <c r="U140" s="1358"/>
      <c r="V140" s="1358"/>
      <c r="W140" s="1359"/>
      <c r="X140" s="1360">
        <f>SUM(X128,X118)</f>
        <v>120000</v>
      </c>
      <c r="Y140" s="1360">
        <f>SUM(Y128,Y118)</f>
        <v>0</v>
      </c>
      <c r="Z140" s="1360">
        <f>SUM(Z128,Z118)</f>
        <v>120000</v>
      </c>
    </row>
    <row r="141" spans="1:26" ht="12" customHeight="1" hidden="1">
      <c r="A141" s="1004"/>
      <c r="B141" s="1000"/>
      <c r="C141" s="1000"/>
      <c r="D141" s="1000"/>
      <c r="E141" s="1000"/>
      <c r="F141" s="1000"/>
      <c r="G141" s="1000"/>
      <c r="H141" s="1000"/>
      <c r="I141" s="1000"/>
      <c r="J141" s="1000"/>
      <c r="K141" s="1000"/>
      <c r="L141" s="1000"/>
      <c r="M141" s="1000"/>
      <c r="N141" s="1000"/>
      <c r="O141" s="1000"/>
      <c r="P141" s="1000"/>
      <c r="Q141" s="1000"/>
      <c r="R141" s="1000"/>
      <c r="S141" s="1000"/>
      <c r="T141" s="1000"/>
      <c r="U141" s="1001"/>
      <c r="V141" s="1001"/>
      <c r="W141" s="1001"/>
      <c r="X141" s="999"/>
      <c r="Y141" s="999"/>
      <c r="Z141" s="999"/>
    </row>
    <row r="142" spans="1:26" ht="12" customHeight="1" hidden="1">
      <c r="A142" s="1004"/>
      <c r="B142" s="1000"/>
      <c r="C142" s="1000"/>
      <c r="D142" s="1000"/>
      <c r="E142" s="1000"/>
      <c r="F142" s="1000"/>
      <c r="G142" s="1000"/>
      <c r="H142" s="1000"/>
      <c r="I142" s="1000"/>
      <c r="J142" s="1000"/>
      <c r="K142" s="1000"/>
      <c r="L142" s="1000"/>
      <c r="M142" s="1000"/>
      <c r="N142" s="1000"/>
      <c r="O142" s="1000"/>
      <c r="P142" s="1000"/>
      <c r="Q142" s="1000"/>
      <c r="R142" s="1000"/>
      <c r="S142" s="1000"/>
      <c r="T142" s="1000"/>
      <c r="U142" s="1001"/>
      <c r="V142" s="1001"/>
      <c r="W142" s="1001"/>
      <c r="X142" s="999"/>
      <c r="Y142" s="999"/>
      <c r="Z142" s="999"/>
    </row>
    <row r="143" spans="1:26" ht="12" customHeight="1" hidden="1">
      <c r="A143" s="1004"/>
      <c r="B143" s="1000"/>
      <c r="C143" s="1000"/>
      <c r="D143" s="1000"/>
      <c r="E143" s="1000"/>
      <c r="F143" s="1000"/>
      <c r="G143" s="1000"/>
      <c r="H143" s="1000"/>
      <c r="I143" s="1000"/>
      <c r="J143" s="1000"/>
      <c r="K143" s="1000"/>
      <c r="L143" s="1000"/>
      <c r="M143" s="1000"/>
      <c r="N143" s="1000"/>
      <c r="O143" s="1000"/>
      <c r="P143" s="1000"/>
      <c r="Q143" s="1000"/>
      <c r="R143" s="1000"/>
      <c r="S143" s="1000"/>
      <c r="T143" s="1000"/>
      <c r="U143" s="1001"/>
      <c r="V143" s="1001"/>
      <c r="W143" s="1001"/>
      <c r="X143" s="999"/>
      <c r="Y143" s="999"/>
      <c r="Z143" s="999"/>
    </row>
    <row r="144" spans="1:26" ht="12" customHeight="1" hidden="1">
      <c r="A144" s="1004"/>
      <c r="B144" s="1000"/>
      <c r="C144" s="1000"/>
      <c r="D144" s="1000"/>
      <c r="E144" s="1000"/>
      <c r="F144" s="1000"/>
      <c r="G144" s="1000"/>
      <c r="H144" s="1000"/>
      <c r="I144" s="1000"/>
      <c r="J144" s="1000"/>
      <c r="K144" s="1000"/>
      <c r="L144" s="1000"/>
      <c r="M144" s="1000"/>
      <c r="N144" s="1000"/>
      <c r="O144" s="1000"/>
      <c r="P144" s="1000"/>
      <c r="Q144" s="1000"/>
      <c r="R144" s="1000"/>
      <c r="S144" s="1000"/>
      <c r="T144" s="1000"/>
      <c r="U144" s="1001"/>
      <c r="V144" s="1001"/>
      <c r="W144" s="1001"/>
      <c r="X144" s="999"/>
      <c r="Y144" s="999"/>
      <c r="Z144" s="999"/>
    </row>
    <row r="145" spans="1:26" ht="12" customHeight="1" hidden="1">
      <c r="A145" s="1004"/>
      <c r="B145" s="1000"/>
      <c r="C145" s="1000"/>
      <c r="D145" s="1000"/>
      <c r="E145" s="1000"/>
      <c r="F145" s="1000"/>
      <c r="G145" s="1000"/>
      <c r="H145" s="1000"/>
      <c r="I145" s="1000"/>
      <c r="J145" s="1000"/>
      <c r="K145" s="1000"/>
      <c r="L145" s="1000"/>
      <c r="M145" s="1000"/>
      <c r="N145" s="1000"/>
      <c r="O145" s="1000"/>
      <c r="P145" s="1000"/>
      <c r="Q145" s="1000"/>
      <c r="R145" s="1000"/>
      <c r="S145" s="1000"/>
      <c r="T145" s="1000"/>
      <c r="U145" s="1001"/>
      <c r="V145" s="1001"/>
      <c r="W145" s="1001"/>
      <c r="X145" s="999"/>
      <c r="Y145" s="999"/>
      <c r="Z145" s="999"/>
    </row>
    <row r="146" spans="1:26" ht="12" customHeight="1">
      <c r="A146" s="1004"/>
      <c r="B146" s="1000"/>
      <c r="C146" s="1000"/>
      <c r="D146" s="1000"/>
      <c r="E146" s="1000"/>
      <c r="F146" s="1000"/>
      <c r="G146" s="1000"/>
      <c r="H146" s="1000"/>
      <c r="I146" s="1000"/>
      <c r="J146" s="1000"/>
      <c r="K146" s="1000"/>
      <c r="L146" s="1000"/>
      <c r="M146" s="1000"/>
      <c r="N146" s="1000"/>
      <c r="O146" s="1000"/>
      <c r="P146" s="1000"/>
      <c r="Q146" s="1000"/>
      <c r="R146" s="1000"/>
      <c r="S146" s="1000"/>
      <c r="T146" s="1000"/>
      <c r="U146" s="1001"/>
      <c r="V146" s="1001"/>
      <c r="W146" s="1001"/>
      <c r="X146" s="999"/>
      <c r="Y146" s="999"/>
      <c r="Z146" s="999"/>
    </row>
    <row r="147" spans="1:26" ht="12" customHeight="1">
      <c r="A147" s="1004"/>
      <c r="B147" s="1000"/>
      <c r="C147" s="1000"/>
      <c r="D147" s="1000"/>
      <c r="E147" s="1000"/>
      <c r="F147" s="1000"/>
      <c r="G147" s="1000"/>
      <c r="H147" s="1000"/>
      <c r="I147" s="1000"/>
      <c r="J147" s="1000"/>
      <c r="K147" s="1000"/>
      <c r="L147" s="1000"/>
      <c r="M147" s="1000"/>
      <c r="N147" s="1000"/>
      <c r="O147" s="1000"/>
      <c r="P147" s="1000"/>
      <c r="Q147" s="1000"/>
      <c r="R147" s="1000"/>
      <c r="S147" s="1000"/>
      <c r="T147" s="1000"/>
      <c r="U147" s="1001"/>
      <c r="V147" s="1001"/>
      <c r="W147" s="1001"/>
      <c r="X147" s="999"/>
      <c r="Y147" s="999"/>
      <c r="Z147" s="999"/>
    </row>
    <row r="148" spans="1:26" ht="12" customHeight="1">
      <c r="A148" s="1004"/>
      <c r="B148" s="1000"/>
      <c r="C148" s="1000"/>
      <c r="D148" s="1000"/>
      <c r="E148" s="1000"/>
      <c r="F148" s="1000"/>
      <c r="G148" s="1000"/>
      <c r="H148" s="1000"/>
      <c r="I148" s="1000"/>
      <c r="J148" s="1000"/>
      <c r="K148" s="1000"/>
      <c r="L148" s="1000"/>
      <c r="M148" s="1000"/>
      <c r="N148" s="1000"/>
      <c r="O148" s="1000"/>
      <c r="P148" s="1000"/>
      <c r="Q148" s="1000"/>
      <c r="R148" s="1000"/>
      <c r="S148" s="1000"/>
      <c r="T148" s="1000"/>
      <c r="U148" s="1001"/>
      <c r="V148" s="1001"/>
      <c r="W148" s="1001"/>
      <c r="X148" s="999"/>
      <c r="Y148" s="999"/>
      <c r="Z148" s="999"/>
    </row>
    <row r="149" spans="1:26" ht="12" customHeight="1">
      <c r="A149" s="1004"/>
      <c r="B149" s="1000"/>
      <c r="C149" s="1000"/>
      <c r="D149" s="1000"/>
      <c r="E149" s="1000"/>
      <c r="F149" s="1000"/>
      <c r="G149" s="1000"/>
      <c r="H149" s="1000"/>
      <c r="I149" s="1000"/>
      <c r="J149" s="1000"/>
      <c r="K149" s="1000"/>
      <c r="L149" s="1000"/>
      <c r="M149" s="1000"/>
      <c r="N149" s="1000"/>
      <c r="O149" s="1000"/>
      <c r="P149" s="1000"/>
      <c r="Q149" s="1000"/>
      <c r="R149" s="1000"/>
      <c r="S149" s="1000"/>
      <c r="T149" s="1000"/>
      <c r="U149" s="1001"/>
      <c r="V149" s="1001"/>
      <c r="W149" s="1001"/>
      <c r="X149" s="999"/>
      <c r="Y149" s="999"/>
      <c r="Z149" s="999"/>
    </row>
    <row r="150" spans="1:26" ht="12" customHeight="1">
      <c r="A150" s="1004"/>
      <c r="B150" s="1000"/>
      <c r="C150" s="1000"/>
      <c r="D150" s="1000"/>
      <c r="E150" s="1000"/>
      <c r="F150" s="1000"/>
      <c r="G150" s="1000"/>
      <c r="H150" s="1000"/>
      <c r="I150" s="1000"/>
      <c r="J150" s="1000"/>
      <c r="K150" s="1000"/>
      <c r="L150" s="1000"/>
      <c r="M150" s="1000"/>
      <c r="N150" s="1000"/>
      <c r="O150" s="1000"/>
      <c r="P150" s="1000"/>
      <c r="Q150" s="1000"/>
      <c r="R150" s="1000"/>
      <c r="S150" s="1000"/>
      <c r="T150" s="1000"/>
      <c r="U150" s="1001"/>
      <c r="V150" s="1001"/>
      <c r="W150" s="1001"/>
      <c r="X150" s="999"/>
      <c r="Y150" s="999"/>
      <c r="Z150" s="999"/>
    </row>
    <row r="151" spans="1:26" ht="12" customHeight="1">
      <c r="A151" s="1004"/>
      <c r="B151" s="1000"/>
      <c r="C151" s="1000"/>
      <c r="D151" s="1000"/>
      <c r="E151" s="1000"/>
      <c r="F151" s="1000"/>
      <c r="G151" s="1000"/>
      <c r="H151" s="1000"/>
      <c r="I151" s="1000"/>
      <c r="J151" s="1000"/>
      <c r="K151" s="1000"/>
      <c r="L151" s="1000"/>
      <c r="M151" s="1000"/>
      <c r="N151" s="1000"/>
      <c r="O151" s="1000"/>
      <c r="P151" s="1000"/>
      <c r="Q151" s="1000"/>
      <c r="R151" s="1000"/>
      <c r="S151" s="1000"/>
      <c r="T151" s="1000"/>
      <c r="U151" s="1001"/>
      <c r="V151" s="1001"/>
      <c r="W151" s="1001"/>
      <c r="X151" s="999"/>
      <c r="Y151" s="999"/>
      <c r="Z151" s="999"/>
    </row>
    <row r="152" spans="1:26" ht="12" customHeight="1">
      <c r="A152" s="1004"/>
      <c r="B152" s="1000"/>
      <c r="C152" s="1000"/>
      <c r="D152" s="1000"/>
      <c r="E152" s="1000"/>
      <c r="F152" s="1000"/>
      <c r="G152" s="1000"/>
      <c r="H152" s="1000"/>
      <c r="I152" s="1000"/>
      <c r="J152" s="1000"/>
      <c r="K152" s="1000"/>
      <c r="L152" s="1000"/>
      <c r="M152" s="1000"/>
      <c r="N152" s="1000"/>
      <c r="O152" s="1000"/>
      <c r="P152" s="1000"/>
      <c r="Q152" s="1000"/>
      <c r="R152" s="1000"/>
      <c r="S152" s="1000"/>
      <c r="T152" s="1000"/>
      <c r="U152" s="1001"/>
      <c r="V152" s="1001"/>
      <c r="W152" s="1001"/>
      <c r="X152" s="999"/>
      <c r="Y152" s="999"/>
      <c r="Z152" s="1007" t="s">
        <v>341</v>
      </c>
    </row>
    <row r="153" spans="1:26" ht="12" customHeight="1" hidden="1">
      <c r="A153" s="1004"/>
      <c r="B153" s="1000"/>
      <c r="C153" s="1000"/>
      <c r="D153" s="1000"/>
      <c r="E153" s="1000"/>
      <c r="F153" s="1000"/>
      <c r="G153" s="1000"/>
      <c r="H153" s="1000"/>
      <c r="I153" s="1000"/>
      <c r="J153" s="1000"/>
      <c r="K153" s="1000"/>
      <c r="L153" s="1000"/>
      <c r="M153" s="1000"/>
      <c r="N153" s="1000"/>
      <c r="O153" s="1000"/>
      <c r="P153" s="1000"/>
      <c r="Q153" s="1000"/>
      <c r="R153" s="1000"/>
      <c r="S153" s="1000"/>
      <c r="T153" s="1000"/>
      <c r="U153" s="1001"/>
      <c r="V153" s="1001"/>
      <c r="W153" s="1001"/>
      <c r="X153" s="999"/>
      <c r="Y153" s="999"/>
      <c r="Z153" s="999"/>
    </row>
    <row r="154" spans="1:26" ht="12" customHeight="1" hidden="1">
      <c r="A154" s="1004"/>
      <c r="B154" s="1000"/>
      <c r="C154" s="1000"/>
      <c r="D154" s="1000"/>
      <c r="E154" s="1000"/>
      <c r="F154" s="1000"/>
      <c r="G154" s="1000"/>
      <c r="H154" s="1000"/>
      <c r="I154" s="1000"/>
      <c r="J154" s="1000"/>
      <c r="K154" s="1000"/>
      <c r="L154" s="1000"/>
      <c r="M154" s="1000"/>
      <c r="N154" s="1000"/>
      <c r="O154" s="1000"/>
      <c r="P154" s="1000"/>
      <c r="Q154" s="1000"/>
      <c r="R154" s="1000"/>
      <c r="S154" s="1000"/>
      <c r="T154" s="1000"/>
      <c r="U154" s="1001"/>
      <c r="V154" s="1001"/>
      <c r="W154" s="1001"/>
      <c r="X154" s="999"/>
      <c r="Y154" s="999"/>
      <c r="Z154" s="999"/>
    </row>
    <row r="155" spans="1:26" ht="12" customHeight="1" hidden="1">
      <c r="A155" s="1004"/>
      <c r="B155" s="1000"/>
      <c r="C155" s="1000"/>
      <c r="D155" s="1000"/>
      <c r="E155" s="1000"/>
      <c r="F155" s="1000"/>
      <c r="G155" s="1000"/>
      <c r="H155" s="1000"/>
      <c r="I155" s="1000"/>
      <c r="J155" s="1000"/>
      <c r="K155" s="1000"/>
      <c r="L155" s="1000"/>
      <c r="M155" s="1000"/>
      <c r="N155" s="1000"/>
      <c r="O155" s="1000"/>
      <c r="P155" s="1000"/>
      <c r="Q155" s="1000"/>
      <c r="R155" s="1000"/>
      <c r="S155" s="1000"/>
      <c r="T155" s="1000"/>
      <c r="U155" s="1001"/>
      <c r="V155" s="1001"/>
      <c r="W155" s="1001"/>
      <c r="X155" s="999"/>
      <c r="Y155" s="999"/>
      <c r="Z155" s="999"/>
    </row>
    <row r="156" spans="1:26" ht="12" customHeight="1" hidden="1">
      <c r="A156" s="1004"/>
      <c r="B156" s="1000"/>
      <c r="C156" s="1000"/>
      <c r="D156" s="1000"/>
      <c r="E156" s="1000"/>
      <c r="F156" s="1000"/>
      <c r="G156" s="1000"/>
      <c r="H156" s="1000"/>
      <c r="I156" s="1000"/>
      <c r="J156" s="1000"/>
      <c r="K156" s="1000"/>
      <c r="L156" s="1000"/>
      <c r="M156" s="1000"/>
      <c r="N156" s="1000"/>
      <c r="O156" s="1000"/>
      <c r="P156" s="1000"/>
      <c r="Q156" s="1000"/>
      <c r="R156" s="1000"/>
      <c r="S156" s="1000"/>
      <c r="T156" s="1000"/>
      <c r="U156" s="1001"/>
      <c r="V156" s="1001"/>
      <c r="W156" s="1001"/>
      <c r="X156" s="999"/>
      <c r="Y156" s="999"/>
      <c r="Z156" s="999"/>
    </row>
    <row r="157" spans="1:26" ht="12" customHeight="1" hidden="1">
      <c r="A157" s="1004"/>
      <c r="B157" s="1000"/>
      <c r="C157" s="1000"/>
      <c r="D157" s="1000"/>
      <c r="E157" s="1000"/>
      <c r="F157" s="1000"/>
      <c r="G157" s="1000"/>
      <c r="H157" s="1000"/>
      <c r="I157" s="1000"/>
      <c r="J157" s="1000"/>
      <c r="K157" s="1000"/>
      <c r="L157" s="1000"/>
      <c r="M157" s="1000"/>
      <c r="N157" s="1000"/>
      <c r="O157" s="1000"/>
      <c r="P157" s="1000"/>
      <c r="Q157" s="1000"/>
      <c r="R157" s="1000"/>
      <c r="S157" s="1000"/>
      <c r="T157" s="1000"/>
      <c r="U157" s="1001"/>
      <c r="V157" s="1001"/>
      <c r="W157" s="1001"/>
      <c r="X157" s="999"/>
      <c r="Y157" s="999"/>
      <c r="Z157" s="999"/>
    </row>
    <row r="158" spans="1:26" ht="12" customHeight="1" hidden="1">
      <c r="A158" s="1004"/>
      <c r="B158" s="1000"/>
      <c r="C158" s="1000"/>
      <c r="D158" s="1000"/>
      <c r="E158" s="1000"/>
      <c r="F158" s="1000"/>
      <c r="G158" s="1000"/>
      <c r="H158" s="1000"/>
      <c r="I158" s="1000"/>
      <c r="J158" s="1000"/>
      <c r="K158" s="1000"/>
      <c r="L158" s="1000"/>
      <c r="M158" s="1000"/>
      <c r="N158" s="1000"/>
      <c r="O158" s="1000"/>
      <c r="P158" s="1000"/>
      <c r="Q158" s="1000"/>
      <c r="R158" s="1000"/>
      <c r="S158" s="1000"/>
      <c r="T158" s="1000"/>
      <c r="U158" s="1001"/>
      <c r="V158" s="1001"/>
      <c r="W158" s="1001"/>
      <c r="X158" s="999"/>
      <c r="Y158" s="999"/>
      <c r="Z158" s="999"/>
    </row>
    <row r="159" spans="1:26" ht="12" customHeight="1" hidden="1">
      <c r="A159" s="1004"/>
      <c r="B159" s="1000"/>
      <c r="C159" s="1000"/>
      <c r="D159" s="1000"/>
      <c r="E159" s="1000"/>
      <c r="F159" s="1000"/>
      <c r="G159" s="1000"/>
      <c r="H159" s="1000"/>
      <c r="I159" s="1000"/>
      <c r="J159" s="1000"/>
      <c r="K159" s="1000"/>
      <c r="L159" s="1000"/>
      <c r="M159" s="1000"/>
      <c r="N159" s="1000"/>
      <c r="O159" s="1000"/>
      <c r="P159" s="1000"/>
      <c r="Q159" s="1000"/>
      <c r="R159" s="1000"/>
      <c r="S159" s="1000"/>
      <c r="T159" s="1000"/>
      <c r="U159" s="1001"/>
      <c r="V159" s="1001"/>
      <c r="W159" s="1001"/>
      <c r="X159" s="999"/>
      <c r="Y159" s="999"/>
      <c r="Z159" s="999"/>
    </row>
    <row r="160" spans="1:26" ht="12" customHeight="1">
      <c r="A160" s="1004"/>
      <c r="B160" s="1000"/>
      <c r="C160" s="1000"/>
      <c r="D160" s="1000"/>
      <c r="E160" s="1000"/>
      <c r="F160" s="1000"/>
      <c r="G160" s="1000"/>
      <c r="H160" s="1000"/>
      <c r="I160" s="1000"/>
      <c r="J160" s="1000"/>
      <c r="K160" s="1000"/>
      <c r="L160" s="1000"/>
      <c r="M160" s="1000"/>
      <c r="N160" s="1000"/>
      <c r="O160" s="1000"/>
      <c r="P160" s="1000"/>
      <c r="Q160" s="1000"/>
      <c r="R160" s="1000"/>
      <c r="S160" s="1000"/>
      <c r="T160" s="1000"/>
      <c r="U160" s="1001"/>
      <c r="V160" s="1001"/>
      <c r="W160" s="1001"/>
      <c r="X160" s="999"/>
      <c r="Y160" s="999"/>
      <c r="Z160" s="999"/>
    </row>
    <row r="161" spans="1:26" ht="36">
      <c r="A161" s="1828" t="s">
        <v>688</v>
      </c>
      <c r="B161" s="1828"/>
      <c r="C161" s="1829" t="s">
        <v>440</v>
      </c>
      <c r="D161" s="1829"/>
      <c r="E161" s="1829"/>
      <c r="F161" s="1829"/>
      <c r="G161" s="1829"/>
      <c r="H161" s="1829"/>
      <c r="I161" s="1829"/>
      <c r="J161" s="1829"/>
      <c r="K161" s="1829"/>
      <c r="L161" s="1829"/>
      <c r="M161" s="1829"/>
      <c r="N161" s="1829"/>
      <c r="O161" s="1829"/>
      <c r="P161" s="1829"/>
      <c r="Q161" s="1829"/>
      <c r="R161" s="1829"/>
      <c r="S161" s="1829"/>
      <c r="T161" s="1829"/>
      <c r="U161" s="1829"/>
      <c r="V161" s="1828"/>
      <c r="W161" s="1836"/>
      <c r="X161" s="1017" t="s">
        <v>1316</v>
      </c>
      <c r="Y161" s="1723" t="s">
        <v>1340</v>
      </c>
      <c r="Z161" s="1018" t="s">
        <v>1313</v>
      </c>
    </row>
    <row r="162" spans="1:26" ht="27.75" customHeight="1">
      <c r="A162" s="1365">
        <v>8</v>
      </c>
      <c r="B162" s="996"/>
      <c r="C162" s="1909" t="s">
        <v>384</v>
      </c>
      <c r="D162" s="1909"/>
      <c r="E162" s="1909"/>
      <c r="F162" s="1909"/>
      <c r="G162" s="1909"/>
      <c r="H162" s="1909"/>
      <c r="I162" s="1909"/>
      <c r="J162" s="1909"/>
      <c r="K162" s="1909"/>
      <c r="L162" s="1909"/>
      <c r="M162" s="1909"/>
      <c r="N162" s="1909"/>
      <c r="O162" s="1909"/>
      <c r="P162" s="1909"/>
      <c r="Q162" s="1909"/>
      <c r="R162" s="1909"/>
      <c r="S162" s="1909"/>
      <c r="T162" s="1909"/>
      <c r="U162" s="1909"/>
      <c r="V162" s="996"/>
      <c r="W162" s="996"/>
      <c r="X162" s="1289">
        <f>SUM(X163:X170)</f>
        <v>0</v>
      </c>
      <c r="Y162" s="996"/>
      <c r="Z162" s="993"/>
    </row>
    <row r="163" spans="1:26" ht="12.75">
      <c r="A163" s="1366"/>
      <c r="B163" s="994"/>
      <c r="C163" s="1915" t="s">
        <v>416</v>
      </c>
      <c r="D163" s="1915"/>
      <c r="E163" s="1915"/>
      <c r="F163" s="1915"/>
      <c r="G163" s="1915"/>
      <c r="H163" s="1915"/>
      <c r="I163" s="1915"/>
      <c r="J163" s="1915"/>
      <c r="K163" s="1915"/>
      <c r="L163" s="1915"/>
      <c r="M163" s="1915"/>
      <c r="N163" s="1915"/>
      <c r="O163" s="1915"/>
      <c r="P163" s="1915"/>
      <c r="Q163" s="1915"/>
      <c r="R163" s="1915"/>
      <c r="S163" s="1915"/>
      <c r="T163" s="1915"/>
      <c r="U163" s="1915"/>
      <c r="V163" s="994"/>
      <c r="W163" s="994"/>
      <c r="X163" s="1286"/>
      <c r="Y163" s="990"/>
      <c r="Z163" s="990"/>
    </row>
    <row r="164" spans="1:26" ht="12.75">
      <c r="A164" s="1366"/>
      <c r="B164" s="994"/>
      <c r="C164" s="1863" t="s">
        <v>417</v>
      </c>
      <c r="D164" s="1863"/>
      <c r="E164" s="1863"/>
      <c r="F164" s="1863"/>
      <c r="G164" s="1863"/>
      <c r="H164" s="1863"/>
      <c r="I164" s="1863"/>
      <c r="J164" s="1863"/>
      <c r="K164" s="1863"/>
      <c r="L164" s="1863"/>
      <c r="M164" s="1863"/>
      <c r="N164" s="1863"/>
      <c r="O164" s="1863"/>
      <c r="P164" s="1863"/>
      <c r="Q164" s="1863"/>
      <c r="R164" s="1863"/>
      <c r="S164" s="1863"/>
      <c r="T164" s="1863"/>
      <c r="U164" s="1863"/>
      <c r="V164" s="1334"/>
      <c r="W164" s="1335"/>
      <c r="X164" s="1286"/>
      <c r="Y164" s="990"/>
      <c r="Z164" s="990"/>
    </row>
    <row r="165" spans="1:26" ht="12.75" customHeight="1">
      <c r="A165" s="1366"/>
      <c r="B165" s="994"/>
      <c r="C165" s="1912" t="s">
        <v>418</v>
      </c>
      <c r="D165" s="1912"/>
      <c r="E165" s="1912"/>
      <c r="F165" s="1912"/>
      <c r="G165" s="1912"/>
      <c r="H165" s="1912"/>
      <c r="I165" s="1912"/>
      <c r="J165" s="1912"/>
      <c r="K165" s="1912"/>
      <c r="L165" s="1912"/>
      <c r="M165" s="1912"/>
      <c r="N165" s="1912"/>
      <c r="O165" s="1912"/>
      <c r="P165" s="1912"/>
      <c r="Q165" s="1912"/>
      <c r="R165" s="1912"/>
      <c r="S165" s="1912"/>
      <c r="T165" s="1912"/>
      <c r="U165" s="1912"/>
      <c r="V165" s="994"/>
      <c r="W165" s="994"/>
      <c r="X165" s="1345"/>
      <c r="Y165" s="990"/>
      <c r="Z165" s="990"/>
    </row>
    <row r="166" spans="1:26" ht="12.75">
      <c r="A166" s="1366"/>
      <c r="B166" s="994"/>
      <c r="C166" s="1863" t="s">
        <v>419</v>
      </c>
      <c r="D166" s="1863"/>
      <c r="E166" s="1863"/>
      <c r="F166" s="1863"/>
      <c r="G166" s="1863"/>
      <c r="H166" s="1863"/>
      <c r="I166" s="1863"/>
      <c r="J166" s="1863"/>
      <c r="K166" s="1863"/>
      <c r="L166" s="1863"/>
      <c r="M166" s="1863"/>
      <c r="N166" s="1863"/>
      <c r="O166" s="1863"/>
      <c r="P166" s="1863"/>
      <c r="Q166" s="1863"/>
      <c r="R166" s="1863"/>
      <c r="S166" s="1863"/>
      <c r="T166" s="1863"/>
      <c r="U166" s="1863"/>
      <c r="V166" s="1334"/>
      <c r="W166" s="1334"/>
      <c r="X166" s="1286"/>
      <c r="Y166" s="990"/>
      <c r="Z166" s="990"/>
    </row>
    <row r="167" spans="1:26" ht="12.75">
      <c r="A167" s="1366"/>
      <c r="B167" s="994"/>
      <c r="C167" s="1912" t="s">
        <v>420</v>
      </c>
      <c r="D167" s="1912"/>
      <c r="E167" s="1912"/>
      <c r="F167" s="1912"/>
      <c r="G167" s="1912"/>
      <c r="H167" s="1912"/>
      <c r="I167" s="1912"/>
      <c r="J167" s="1912"/>
      <c r="K167" s="1912"/>
      <c r="L167" s="1912"/>
      <c r="M167" s="1912"/>
      <c r="N167" s="1912"/>
      <c r="O167" s="1912"/>
      <c r="P167" s="1912"/>
      <c r="Q167" s="1912"/>
      <c r="R167" s="1912"/>
      <c r="S167" s="1912"/>
      <c r="T167" s="1912"/>
      <c r="U167" s="1912"/>
      <c r="V167" s="994"/>
      <c r="W167" s="994"/>
      <c r="X167" s="1287"/>
      <c r="Y167" s="990"/>
      <c r="Z167" s="990"/>
    </row>
    <row r="168" spans="1:26" ht="12.75">
      <c r="A168" s="1366"/>
      <c r="B168" s="994"/>
      <c r="C168" s="1863" t="s">
        <v>421</v>
      </c>
      <c r="D168" s="1863"/>
      <c r="E168" s="1863"/>
      <c r="F168" s="1863"/>
      <c r="G168" s="1863"/>
      <c r="H168" s="1863"/>
      <c r="I168" s="1863"/>
      <c r="J168" s="1863"/>
      <c r="K168" s="1863"/>
      <c r="L168" s="1863"/>
      <c r="M168" s="1863"/>
      <c r="N168" s="1863"/>
      <c r="O168" s="1863"/>
      <c r="P168" s="1863"/>
      <c r="Q168" s="1863"/>
      <c r="R168" s="1863"/>
      <c r="S168" s="1863"/>
      <c r="T168" s="1863"/>
      <c r="U168" s="1863"/>
      <c r="V168" s="1334"/>
      <c r="W168" s="1334"/>
      <c r="X168" s="1286"/>
      <c r="Y168" s="990"/>
      <c r="Z168" s="990"/>
    </row>
    <row r="169" spans="1:26" ht="12.75">
      <c r="A169" s="1366"/>
      <c r="B169" s="994"/>
      <c r="C169" s="1912" t="s">
        <v>422</v>
      </c>
      <c r="D169" s="1912"/>
      <c r="E169" s="1912"/>
      <c r="F169" s="1912"/>
      <c r="G169" s="1912"/>
      <c r="H169" s="1912"/>
      <c r="I169" s="1912"/>
      <c r="J169" s="1912"/>
      <c r="K169" s="1912"/>
      <c r="L169" s="1912"/>
      <c r="M169" s="1912"/>
      <c r="N169" s="1912"/>
      <c r="O169" s="1912"/>
      <c r="P169" s="1912"/>
      <c r="Q169" s="1912"/>
      <c r="R169" s="1912"/>
      <c r="S169" s="1912"/>
      <c r="T169" s="1912"/>
      <c r="U169" s="1912"/>
      <c r="V169" s="994"/>
      <c r="W169" s="994"/>
      <c r="X169" s="1287"/>
      <c r="Y169" s="990"/>
      <c r="Z169" s="990"/>
    </row>
    <row r="170" spans="1:26" ht="12.75">
      <c r="A170" s="1366"/>
      <c r="B170" s="994"/>
      <c r="C170" s="1863" t="s">
        <v>423</v>
      </c>
      <c r="D170" s="1863"/>
      <c r="E170" s="1863"/>
      <c r="F170" s="1863"/>
      <c r="G170" s="1863"/>
      <c r="H170" s="1863"/>
      <c r="I170" s="1863"/>
      <c r="J170" s="1863"/>
      <c r="K170" s="1863"/>
      <c r="L170" s="1863"/>
      <c r="M170" s="1863"/>
      <c r="N170" s="1863"/>
      <c r="O170" s="1863"/>
      <c r="P170" s="1863"/>
      <c r="Q170" s="1863"/>
      <c r="R170" s="1863"/>
      <c r="S170" s="1863"/>
      <c r="T170" s="1863"/>
      <c r="U170" s="1863"/>
      <c r="V170" s="1334"/>
      <c r="W170" s="1334"/>
      <c r="X170" s="1286"/>
      <c r="Y170" s="990"/>
      <c r="Z170" s="990"/>
    </row>
    <row r="171" spans="1:26" ht="12.75" customHeight="1" hidden="1">
      <c r="A171" s="1366"/>
      <c r="B171" s="994"/>
      <c r="C171" s="1910" t="s">
        <v>424</v>
      </c>
      <c r="D171" s="1910"/>
      <c r="E171" s="1910"/>
      <c r="F171" s="1910"/>
      <c r="G171" s="1910"/>
      <c r="H171" s="1910"/>
      <c r="I171" s="1910"/>
      <c r="J171" s="1910"/>
      <c r="K171" s="1910"/>
      <c r="L171" s="1910"/>
      <c r="M171" s="1910"/>
      <c r="N171" s="1910"/>
      <c r="O171" s="1910"/>
      <c r="P171" s="1910"/>
      <c r="Q171" s="1910"/>
      <c r="R171" s="1910"/>
      <c r="S171" s="1910"/>
      <c r="T171" s="1910"/>
      <c r="U171" s="1910"/>
      <c r="V171" s="994"/>
      <c r="W171" s="994"/>
      <c r="X171" s="1339"/>
      <c r="Y171" s="990"/>
      <c r="Z171" s="990"/>
    </row>
    <row r="172" spans="1:26" ht="12.75" customHeight="1" hidden="1">
      <c r="A172" s="1366"/>
      <c r="B172" s="994"/>
      <c r="C172" s="1915" t="s">
        <v>425</v>
      </c>
      <c r="D172" s="1915"/>
      <c r="E172" s="1915"/>
      <c r="F172" s="1915"/>
      <c r="G172" s="1915"/>
      <c r="H172" s="1915"/>
      <c r="I172" s="1915"/>
      <c r="J172" s="1915"/>
      <c r="K172" s="1915"/>
      <c r="L172" s="1915"/>
      <c r="M172" s="1915"/>
      <c r="N172" s="1915"/>
      <c r="O172" s="1915"/>
      <c r="P172" s="1915"/>
      <c r="Q172" s="1915"/>
      <c r="R172" s="1915"/>
      <c r="S172" s="1915"/>
      <c r="T172" s="1915"/>
      <c r="U172" s="1915"/>
      <c r="V172" s="994"/>
      <c r="W172" s="994"/>
      <c r="X172" s="1345"/>
      <c r="Y172" s="1346"/>
      <c r="Z172" s="1346"/>
    </row>
    <row r="173" spans="1:26" ht="25.5" customHeight="1">
      <c r="A173" s="1333">
        <v>9</v>
      </c>
      <c r="B173" s="997"/>
      <c r="C173" s="1909" t="s">
        <v>379</v>
      </c>
      <c r="D173" s="1909"/>
      <c r="E173" s="1909"/>
      <c r="F173" s="1909"/>
      <c r="G173" s="1909"/>
      <c r="H173" s="1909"/>
      <c r="I173" s="1909"/>
      <c r="J173" s="1909"/>
      <c r="K173" s="1909"/>
      <c r="L173" s="1909"/>
      <c r="M173" s="1909"/>
      <c r="N173" s="1909"/>
      <c r="O173" s="1909"/>
      <c r="P173" s="1909"/>
      <c r="Q173" s="1909"/>
      <c r="R173" s="1909"/>
      <c r="S173" s="1909"/>
      <c r="T173" s="1909"/>
      <c r="U173" s="1909"/>
      <c r="V173" s="996"/>
      <c r="W173" s="996"/>
      <c r="X173" s="1289">
        <f>SUM(X174:X179)</f>
        <v>0</v>
      </c>
      <c r="Y173" s="996"/>
      <c r="Z173" s="993"/>
    </row>
    <row r="174" spans="1:26" ht="12.75">
      <c r="A174" s="1366"/>
      <c r="B174" s="994"/>
      <c r="C174" s="1912" t="s">
        <v>416</v>
      </c>
      <c r="D174" s="1912"/>
      <c r="E174" s="1912"/>
      <c r="F174" s="1912"/>
      <c r="G174" s="1912"/>
      <c r="H174" s="1912"/>
      <c r="I174" s="1912"/>
      <c r="J174" s="1912"/>
      <c r="K174" s="1912"/>
      <c r="L174" s="1912"/>
      <c r="M174" s="1912"/>
      <c r="N174" s="1912"/>
      <c r="O174" s="1912"/>
      <c r="P174" s="1912"/>
      <c r="Q174" s="1912"/>
      <c r="R174" s="1912"/>
      <c r="S174" s="1912"/>
      <c r="T174" s="1912"/>
      <c r="U174" s="1912"/>
      <c r="V174" s="994"/>
      <c r="W174" s="994"/>
      <c r="X174" s="1287"/>
      <c r="Y174" s="991"/>
      <c r="Z174" s="1361"/>
    </row>
    <row r="175" spans="1:26" ht="12.75">
      <c r="A175" s="1366"/>
      <c r="B175" s="994"/>
      <c r="C175" s="1863" t="s">
        <v>417</v>
      </c>
      <c r="D175" s="1863"/>
      <c r="E175" s="1863"/>
      <c r="F175" s="1863"/>
      <c r="G175" s="1863"/>
      <c r="H175" s="1863"/>
      <c r="I175" s="1863"/>
      <c r="J175" s="1863"/>
      <c r="K175" s="1863"/>
      <c r="L175" s="1863"/>
      <c r="M175" s="1863"/>
      <c r="N175" s="1863"/>
      <c r="O175" s="1863"/>
      <c r="P175" s="1863"/>
      <c r="Q175" s="1863"/>
      <c r="R175" s="1863"/>
      <c r="S175" s="1863"/>
      <c r="T175" s="1863"/>
      <c r="U175" s="1863"/>
      <c r="V175" s="1334"/>
      <c r="W175" s="1334"/>
      <c r="X175" s="1286"/>
      <c r="Y175" s="990"/>
      <c r="Z175" s="990"/>
    </row>
    <row r="176" spans="1:26" ht="12.75" customHeight="1">
      <c r="A176" s="1366"/>
      <c r="B176" s="994"/>
      <c r="C176" s="1912" t="s">
        <v>418</v>
      </c>
      <c r="D176" s="1912"/>
      <c r="E176" s="1912"/>
      <c r="F176" s="1912"/>
      <c r="G176" s="1912"/>
      <c r="H176" s="1912"/>
      <c r="I176" s="1912"/>
      <c r="J176" s="1912"/>
      <c r="K176" s="1912"/>
      <c r="L176" s="1912"/>
      <c r="M176" s="1912"/>
      <c r="N176" s="1912"/>
      <c r="O176" s="1912"/>
      <c r="P176" s="1912"/>
      <c r="Q176" s="1912"/>
      <c r="R176" s="1912"/>
      <c r="S176" s="1912"/>
      <c r="T176" s="1912"/>
      <c r="U176" s="1912"/>
      <c r="V176" s="994"/>
      <c r="W176" s="994"/>
      <c r="X176" s="1287"/>
      <c r="Y176" s="1361"/>
      <c r="Z176" s="990"/>
    </row>
    <row r="177" spans="1:26" ht="12.75">
      <c r="A177" s="1366"/>
      <c r="B177" s="994"/>
      <c r="C177" s="1863" t="s">
        <v>419</v>
      </c>
      <c r="D177" s="1863"/>
      <c r="E177" s="1863"/>
      <c r="F177" s="1863"/>
      <c r="G177" s="1863"/>
      <c r="H177" s="1863"/>
      <c r="I177" s="1863"/>
      <c r="J177" s="1863"/>
      <c r="K177" s="1863"/>
      <c r="L177" s="1863"/>
      <c r="M177" s="1863"/>
      <c r="N177" s="1863"/>
      <c r="O177" s="1863"/>
      <c r="P177" s="1863"/>
      <c r="Q177" s="1863"/>
      <c r="R177" s="1863"/>
      <c r="S177" s="1863"/>
      <c r="T177" s="1863"/>
      <c r="U177" s="1863"/>
      <c r="V177" s="1334"/>
      <c r="W177" s="1334"/>
      <c r="X177" s="1286"/>
      <c r="Y177" s="990"/>
      <c r="Z177" s="990"/>
    </row>
    <row r="178" spans="1:26" ht="12.75">
      <c r="A178" s="1366"/>
      <c r="B178" s="994"/>
      <c r="C178" s="1863" t="s">
        <v>420</v>
      </c>
      <c r="D178" s="1863"/>
      <c r="E178" s="1863"/>
      <c r="F178" s="1863"/>
      <c r="G178" s="1863"/>
      <c r="H178" s="1863"/>
      <c r="I178" s="1863"/>
      <c r="J178" s="1863"/>
      <c r="K178" s="1863"/>
      <c r="L178" s="1863"/>
      <c r="M178" s="1863"/>
      <c r="N178" s="1863"/>
      <c r="O178" s="1863"/>
      <c r="P178" s="1863"/>
      <c r="Q178" s="1863"/>
      <c r="R178" s="1863"/>
      <c r="S178" s="1863"/>
      <c r="T178" s="1863"/>
      <c r="U178" s="1863"/>
      <c r="V178" s="1334"/>
      <c r="W178" s="1334"/>
      <c r="X178" s="1286"/>
      <c r="Y178" s="990"/>
      <c r="Z178" s="990"/>
    </row>
    <row r="179" spans="1:26" ht="12.75">
      <c r="A179" s="1366"/>
      <c r="B179" s="994"/>
      <c r="C179" s="1910" t="s">
        <v>421</v>
      </c>
      <c r="D179" s="1910"/>
      <c r="E179" s="1910"/>
      <c r="F179" s="1910"/>
      <c r="G179" s="1910"/>
      <c r="H179" s="1910"/>
      <c r="I179" s="1910"/>
      <c r="J179" s="1910"/>
      <c r="K179" s="1910"/>
      <c r="L179" s="1910"/>
      <c r="M179" s="1910"/>
      <c r="N179" s="1910"/>
      <c r="O179" s="1910"/>
      <c r="P179" s="1910"/>
      <c r="Q179" s="1910"/>
      <c r="R179" s="1910"/>
      <c r="S179" s="1910"/>
      <c r="T179" s="1910"/>
      <c r="U179" s="1910"/>
      <c r="V179" s="994"/>
      <c r="W179" s="994"/>
      <c r="X179" s="1339"/>
      <c r="Y179" s="990"/>
      <c r="Z179" s="990"/>
    </row>
    <row r="180" spans="1:26" ht="12.75" customHeight="1" hidden="1">
      <c r="A180" s="1366"/>
      <c r="B180" s="994"/>
      <c r="C180" s="1863" t="s">
        <v>422</v>
      </c>
      <c r="D180" s="1863"/>
      <c r="E180" s="1863"/>
      <c r="F180" s="1863"/>
      <c r="G180" s="1863"/>
      <c r="H180" s="1863"/>
      <c r="I180" s="1863"/>
      <c r="J180" s="1863"/>
      <c r="K180" s="1863"/>
      <c r="L180" s="1863"/>
      <c r="M180" s="1863"/>
      <c r="N180" s="1863"/>
      <c r="O180" s="1863"/>
      <c r="P180" s="1863"/>
      <c r="Q180" s="1863"/>
      <c r="R180" s="1863"/>
      <c r="S180" s="1863"/>
      <c r="T180" s="1863"/>
      <c r="U180" s="1863"/>
      <c r="V180" s="994"/>
      <c r="W180" s="994"/>
      <c r="X180" s="1286"/>
      <c r="Y180" s="990"/>
      <c r="Z180" s="990"/>
    </row>
    <row r="181" spans="1:26" ht="12.75" customHeight="1" hidden="1">
      <c r="A181" s="1366"/>
      <c r="B181" s="994"/>
      <c r="C181" s="1863" t="s">
        <v>423</v>
      </c>
      <c r="D181" s="1863"/>
      <c r="E181" s="1863"/>
      <c r="F181" s="1863"/>
      <c r="G181" s="1863"/>
      <c r="H181" s="1863"/>
      <c r="I181" s="1863"/>
      <c r="J181" s="1863"/>
      <c r="K181" s="1863"/>
      <c r="L181" s="1863"/>
      <c r="M181" s="1863"/>
      <c r="N181" s="1863"/>
      <c r="O181" s="1863"/>
      <c r="P181" s="1863"/>
      <c r="Q181" s="1863"/>
      <c r="R181" s="1863"/>
      <c r="S181" s="1863"/>
      <c r="T181" s="1863"/>
      <c r="U181" s="1863"/>
      <c r="V181" s="994"/>
      <c r="W181" s="994"/>
      <c r="X181" s="1286"/>
      <c r="Y181" s="990"/>
      <c r="Z181" s="990"/>
    </row>
    <row r="182" spans="1:26" ht="12.75" customHeight="1" hidden="1">
      <c r="A182" s="1366"/>
      <c r="B182" s="994"/>
      <c r="C182" s="1863" t="s">
        <v>424</v>
      </c>
      <c r="D182" s="1863"/>
      <c r="E182" s="1863"/>
      <c r="F182" s="1863"/>
      <c r="G182" s="1863"/>
      <c r="H182" s="1863"/>
      <c r="I182" s="1863"/>
      <c r="J182" s="1863"/>
      <c r="K182" s="1863"/>
      <c r="L182" s="1863"/>
      <c r="M182" s="1863"/>
      <c r="N182" s="1863"/>
      <c r="O182" s="1863"/>
      <c r="P182" s="1863"/>
      <c r="Q182" s="1863"/>
      <c r="R182" s="1863"/>
      <c r="S182" s="1863"/>
      <c r="T182" s="1863"/>
      <c r="U182" s="1863"/>
      <c r="V182" s="994"/>
      <c r="W182" s="994"/>
      <c r="X182" s="1287"/>
      <c r="Y182" s="994"/>
      <c r="Z182" s="991"/>
    </row>
    <row r="183" spans="1:26" ht="12.75" customHeight="1" hidden="1">
      <c r="A183" s="1366"/>
      <c r="B183" s="994"/>
      <c r="C183" s="1915" t="s">
        <v>425</v>
      </c>
      <c r="D183" s="1915"/>
      <c r="E183" s="1915"/>
      <c r="F183" s="1915"/>
      <c r="G183" s="1915"/>
      <c r="H183" s="1915"/>
      <c r="I183" s="1915"/>
      <c r="J183" s="1915"/>
      <c r="K183" s="1915"/>
      <c r="L183" s="1915"/>
      <c r="M183" s="1915"/>
      <c r="N183" s="1915"/>
      <c r="O183" s="1915"/>
      <c r="P183" s="1915"/>
      <c r="Q183" s="1915"/>
      <c r="R183" s="1915"/>
      <c r="S183" s="1915"/>
      <c r="T183" s="1915"/>
      <c r="U183" s="1915"/>
      <c r="V183" s="994"/>
      <c r="W183" s="994"/>
      <c r="X183" s="1287"/>
      <c r="Y183" s="994"/>
      <c r="Z183" s="991"/>
    </row>
    <row r="184" spans="1:26" ht="12.75">
      <c r="A184" s="1333">
        <v>10</v>
      </c>
      <c r="B184" s="997"/>
      <c r="C184" s="1909" t="s">
        <v>385</v>
      </c>
      <c r="D184" s="1909"/>
      <c r="E184" s="1909"/>
      <c r="F184" s="1909"/>
      <c r="G184" s="1909"/>
      <c r="H184" s="1909"/>
      <c r="I184" s="1909"/>
      <c r="J184" s="1909"/>
      <c r="K184" s="1909"/>
      <c r="L184" s="1909"/>
      <c r="M184" s="1909"/>
      <c r="N184" s="1909"/>
      <c r="O184" s="1909"/>
      <c r="P184" s="1909"/>
      <c r="Q184" s="1909"/>
      <c r="R184" s="1909"/>
      <c r="S184" s="1909"/>
      <c r="T184" s="1909"/>
      <c r="U184" s="1909"/>
      <c r="V184" s="996"/>
      <c r="W184" s="1362"/>
      <c r="X184" s="1289">
        <f>SUM(X185:X192)</f>
        <v>7104380</v>
      </c>
      <c r="Y184" s="1725">
        <f>SUM(Y185:Y192)</f>
        <v>32602747</v>
      </c>
      <c r="Z184" s="1289">
        <f>X184+Y184</f>
        <v>39707127</v>
      </c>
    </row>
    <row r="185" spans="1:26" ht="12.75">
      <c r="A185" s="1366"/>
      <c r="B185" s="994"/>
      <c r="C185" s="1863" t="s">
        <v>416</v>
      </c>
      <c r="D185" s="1863"/>
      <c r="E185" s="1863"/>
      <c r="F185" s="1863"/>
      <c r="G185" s="1863"/>
      <c r="H185" s="1863"/>
      <c r="I185" s="1863"/>
      <c r="J185" s="1863"/>
      <c r="K185" s="1863"/>
      <c r="L185" s="1863"/>
      <c r="M185" s="1863"/>
      <c r="N185" s="1863"/>
      <c r="O185" s="1863"/>
      <c r="P185" s="1863"/>
      <c r="Q185" s="1863"/>
      <c r="R185" s="1863"/>
      <c r="S185" s="1863"/>
      <c r="T185" s="1863"/>
      <c r="U185" s="1863"/>
      <c r="V185" s="1334"/>
      <c r="W185" s="1335"/>
      <c r="X185" s="1286"/>
      <c r="Y185" s="1286"/>
      <c r="Z185" s="1286"/>
    </row>
    <row r="186" spans="1:26" ht="12.75">
      <c r="A186" s="1366"/>
      <c r="B186" s="994"/>
      <c r="C186" s="1912" t="s">
        <v>417</v>
      </c>
      <c r="D186" s="1912"/>
      <c r="E186" s="1912"/>
      <c r="F186" s="1912"/>
      <c r="G186" s="1912"/>
      <c r="H186" s="1912"/>
      <c r="I186" s="1912"/>
      <c r="J186" s="1912"/>
      <c r="K186" s="1912"/>
      <c r="L186" s="1912"/>
      <c r="M186" s="1912"/>
      <c r="N186" s="1912"/>
      <c r="O186" s="1912"/>
      <c r="P186" s="1912"/>
      <c r="Q186" s="1912"/>
      <c r="R186" s="1912"/>
      <c r="S186" s="1912"/>
      <c r="T186" s="1912"/>
      <c r="U186" s="1912"/>
      <c r="V186" s="994"/>
      <c r="W186" s="1368"/>
      <c r="X186" s="1287"/>
      <c r="Y186" s="1286"/>
      <c r="Z186" s="1286"/>
    </row>
    <row r="187" spans="1:26" ht="12.75" customHeight="1">
      <c r="A187" s="1366"/>
      <c r="B187" s="994"/>
      <c r="C187" s="1863" t="s">
        <v>418</v>
      </c>
      <c r="D187" s="1863"/>
      <c r="E187" s="1863"/>
      <c r="F187" s="1863"/>
      <c r="G187" s="1863"/>
      <c r="H187" s="1863"/>
      <c r="I187" s="1863"/>
      <c r="J187" s="1863"/>
      <c r="K187" s="1863"/>
      <c r="L187" s="1863"/>
      <c r="M187" s="1863"/>
      <c r="N187" s="1863"/>
      <c r="O187" s="1863"/>
      <c r="P187" s="1863"/>
      <c r="Q187" s="1863"/>
      <c r="R187" s="1863"/>
      <c r="S187" s="1863"/>
      <c r="T187" s="1863"/>
      <c r="U187" s="1863"/>
      <c r="V187" s="1334"/>
      <c r="W187" s="1335"/>
      <c r="X187" s="1286">
        <v>0</v>
      </c>
      <c r="Y187" s="1286"/>
      <c r="Z187" s="1286">
        <f>X187+Y187</f>
        <v>0</v>
      </c>
    </row>
    <row r="188" spans="1:26" ht="12.75">
      <c r="A188" s="1366"/>
      <c r="B188" s="994"/>
      <c r="C188" s="1863" t="s">
        <v>419</v>
      </c>
      <c r="D188" s="1863"/>
      <c r="E188" s="1863"/>
      <c r="F188" s="1863"/>
      <c r="G188" s="1863"/>
      <c r="H188" s="1863"/>
      <c r="I188" s="1863"/>
      <c r="J188" s="1863"/>
      <c r="K188" s="1863"/>
      <c r="L188" s="1863"/>
      <c r="M188" s="1863"/>
      <c r="N188" s="1863"/>
      <c r="O188" s="1863"/>
      <c r="P188" s="1863"/>
      <c r="Q188" s="1863"/>
      <c r="R188" s="1863"/>
      <c r="S188" s="1863"/>
      <c r="T188" s="1863"/>
      <c r="U188" s="1863"/>
      <c r="V188" s="1334"/>
      <c r="W188" s="1335"/>
      <c r="X188" s="1286"/>
      <c r="Y188" s="1286">
        <v>32602747</v>
      </c>
      <c r="Z188" s="1286">
        <v>32602747</v>
      </c>
    </row>
    <row r="189" spans="1:26" ht="12.75">
      <c r="A189" s="1366"/>
      <c r="B189" s="994"/>
      <c r="C189" s="1912" t="s">
        <v>420</v>
      </c>
      <c r="D189" s="1912"/>
      <c r="E189" s="1912"/>
      <c r="F189" s="1912"/>
      <c r="G189" s="1912"/>
      <c r="H189" s="1912"/>
      <c r="I189" s="1912"/>
      <c r="J189" s="1912"/>
      <c r="K189" s="1912"/>
      <c r="L189" s="1912"/>
      <c r="M189" s="1912"/>
      <c r="N189" s="1912"/>
      <c r="O189" s="1912"/>
      <c r="P189" s="1912"/>
      <c r="Q189" s="1912"/>
      <c r="R189" s="1912"/>
      <c r="S189" s="1912"/>
      <c r="T189" s="1912"/>
      <c r="U189" s="1912"/>
      <c r="V189" s="994"/>
      <c r="W189" s="1368"/>
      <c r="X189" s="1287"/>
      <c r="Y189" s="1286"/>
      <c r="Z189" s="1286"/>
    </row>
    <row r="190" spans="1:26" ht="12.75">
      <c r="A190" s="1366"/>
      <c r="B190" s="994"/>
      <c r="C190" s="1863" t="s">
        <v>11</v>
      </c>
      <c r="D190" s="1863"/>
      <c r="E190" s="1863"/>
      <c r="F190" s="1863"/>
      <c r="G190" s="1863"/>
      <c r="H190" s="1863"/>
      <c r="I190" s="1863"/>
      <c r="J190" s="1863"/>
      <c r="K190" s="1863"/>
      <c r="L190" s="1863"/>
      <c r="M190" s="1863"/>
      <c r="N190" s="1863"/>
      <c r="O190" s="1863"/>
      <c r="P190" s="1863"/>
      <c r="Q190" s="1863"/>
      <c r="R190" s="1863"/>
      <c r="S190" s="1863"/>
      <c r="T190" s="1863"/>
      <c r="U190" s="1863"/>
      <c r="V190" s="1334"/>
      <c r="W190" s="1335"/>
      <c r="X190" s="1286">
        <v>7104380</v>
      </c>
      <c r="Y190" s="990">
        <v>0</v>
      </c>
      <c r="Z190" s="1286">
        <f>X190+Y190</f>
        <v>7104380</v>
      </c>
    </row>
    <row r="191" spans="1:26" ht="12.75">
      <c r="A191" s="1366"/>
      <c r="B191" s="994"/>
      <c r="C191" s="1863" t="s">
        <v>422</v>
      </c>
      <c r="D191" s="1863"/>
      <c r="E191" s="1863"/>
      <c r="F191" s="1863"/>
      <c r="G191" s="1863"/>
      <c r="H191" s="1863"/>
      <c r="I191" s="1863"/>
      <c r="J191" s="1863"/>
      <c r="K191" s="1863"/>
      <c r="L191" s="1863"/>
      <c r="M191" s="1863"/>
      <c r="N191" s="1863"/>
      <c r="O191" s="1863"/>
      <c r="P191" s="1863"/>
      <c r="Q191" s="1863"/>
      <c r="R191" s="1863"/>
      <c r="S191" s="1863"/>
      <c r="T191" s="1863"/>
      <c r="U191" s="1863"/>
      <c r="V191" s="1334"/>
      <c r="W191" s="1335"/>
      <c r="X191" s="1286"/>
      <c r="Y191" s="990"/>
      <c r="Z191" s="990"/>
    </row>
    <row r="192" spans="1:26" ht="12.75">
      <c r="A192" s="1366"/>
      <c r="B192" s="994"/>
      <c r="C192" s="1863" t="s">
        <v>423</v>
      </c>
      <c r="D192" s="1863"/>
      <c r="E192" s="1863"/>
      <c r="F192" s="1863"/>
      <c r="G192" s="1863"/>
      <c r="H192" s="1863"/>
      <c r="I192" s="1863"/>
      <c r="J192" s="1863"/>
      <c r="K192" s="1863"/>
      <c r="L192" s="1863"/>
      <c r="M192" s="1863"/>
      <c r="N192" s="1863"/>
      <c r="O192" s="1863"/>
      <c r="P192" s="1863"/>
      <c r="Q192" s="1863"/>
      <c r="R192" s="1863"/>
      <c r="S192" s="1863"/>
      <c r="T192" s="1863"/>
      <c r="U192" s="1863"/>
      <c r="V192" s="1334"/>
      <c r="W192" s="1335"/>
      <c r="X192" s="1286"/>
      <c r="Y192" s="990"/>
      <c r="Z192" s="990"/>
    </row>
    <row r="193" spans="1:26" ht="12.75" customHeight="1" hidden="1">
      <c r="A193" s="1366"/>
      <c r="B193" s="994"/>
      <c r="C193" s="1910" t="s">
        <v>424</v>
      </c>
      <c r="D193" s="1910"/>
      <c r="E193" s="1910"/>
      <c r="F193" s="1910"/>
      <c r="G193" s="1910"/>
      <c r="H193" s="1910"/>
      <c r="I193" s="1910"/>
      <c r="J193" s="1910"/>
      <c r="K193" s="1910"/>
      <c r="L193" s="1910"/>
      <c r="M193" s="1910"/>
      <c r="N193" s="1910"/>
      <c r="O193" s="1910"/>
      <c r="P193" s="1910"/>
      <c r="Q193" s="1910"/>
      <c r="R193" s="1910"/>
      <c r="S193" s="1910"/>
      <c r="T193" s="1910"/>
      <c r="U193" s="1910"/>
      <c r="V193" s="994"/>
      <c r="W193" s="1368"/>
      <c r="X193" s="1339"/>
      <c r="Y193" s="990"/>
      <c r="Z193" s="990"/>
    </row>
    <row r="194" spans="1:26" ht="12.75" customHeight="1" hidden="1">
      <c r="A194" s="1366"/>
      <c r="B194" s="994"/>
      <c r="C194" s="1915" t="s">
        <v>425</v>
      </c>
      <c r="D194" s="1915"/>
      <c r="E194" s="1915"/>
      <c r="F194" s="1915"/>
      <c r="G194" s="1915"/>
      <c r="H194" s="1915"/>
      <c r="I194" s="1915"/>
      <c r="J194" s="1915"/>
      <c r="K194" s="1915"/>
      <c r="L194" s="1915"/>
      <c r="M194" s="1915"/>
      <c r="N194" s="1915"/>
      <c r="O194" s="1915"/>
      <c r="P194" s="1915"/>
      <c r="Q194" s="1915"/>
      <c r="R194" s="1915"/>
      <c r="S194" s="1915"/>
      <c r="T194" s="1915"/>
      <c r="U194" s="1915"/>
      <c r="V194" s="994"/>
      <c r="W194" s="1368"/>
      <c r="X194" s="1345"/>
      <c r="Y194" s="990"/>
      <c r="Z194" s="990"/>
    </row>
    <row r="195" spans="1:26" ht="18" customHeight="1">
      <c r="A195" s="1333">
        <v>11</v>
      </c>
      <c r="B195" s="997"/>
      <c r="C195" s="1914" t="s">
        <v>387</v>
      </c>
      <c r="D195" s="1914"/>
      <c r="E195" s="1914"/>
      <c r="F195" s="1914"/>
      <c r="G195" s="1914"/>
      <c r="H195" s="1914"/>
      <c r="I195" s="1914"/>
      <c r="J195" s="1914"/>
      <c r="K195" s="1914"/>
      <c r="L195" s="1914"/>
      <c r="M195" s="1914"/>
      <c r="N195" s="1914"/>
      <c r="O195" s="1914"/>
      <c r="P195" s="1914"/>
      <c r="Q195" s="1914"/>
      <c r="R195" s="1914"/>
      <c r="S195" s="1914"/>
      <c r="T195" s="1914"/>
      <c r="U195" s="1914"/>
      <c r="V195" s="1363"/>
      <c r="W195" s="1369"/>
      <c r="X195" s="1360">
        <f>SUM(X184,X173,X162)</f>
        <v>7104380</v>
      </c>
      <c r="Y195" s="1360">
        <f>SUM(Y184,Y173,Y162)</f>
        <v>32602747</v>
      </c>
      <c r="Z195" s="1360">
        <f>SUM(Z184,Z173,Z162)</f>
        <v>39707127</v>
      </c>
    </row>
    <row r="196" spans="1:26" ht="12.75">
      <c r="A196" s="1366"/>
      <c r="B196" s="994"/>
      <c r="C196" s="1919"/>
      <c r="D196" s="1920"/>
      <c r="E196" s="1920"/>
      <c r="F196" s="1920"/>
      <c r="G196" s="1920"/>
      <c r="H196" s="1920"/>
      <c r="I196" s="1920"/>
      <c r="J196" s="1920"/>
      <c r="K196" s="1920"/>
      <c r="L196" s="1920"/>
      <c r="M196" s="1920"/>
      <c r="N196" s="1920"/>
      <c r="O196" s="1920"/>
      <c r="P196" s="1920"/>
      <c r="Q196" s="1920"/>
      <c r="R196" s="1920"/>
      <c r="S196" s="1920"/>
      <c r="T196" s="1920"/>
      <c r="U196" s="1921"/>
      <c r="V196" s="994"/>
      <c r="W196" s="994"/>
      <c r="X196" s="1287"/>
      <c r="Y196" s="994"/>
      <c r="Z196" s="991"/>
    </row>
    <row r="197" spans="1:26" ht="25.5" customHeight="1">
      <c r="A197" s="1333">
        <v>12</v>
      </c>
      <c r="B197" s="997"/>
      <c r="C197" s="1909" t="s">
        <v>386</v>
      </c>
      <c r="D197" s="1909"/>
      <c r="E197" s="1909"/>
      <c r="F197" s="1909"/>
      <c r="G197" s="1909"/>
      <c r="H197" s="1909"/>
      <c r="I197" s="1909"/>
      <c r="J197" s="1909"/>
      <c r="K197" s="1909"/>
      <c r="L197" s="1909"/>
      <c r="M197" s="1909"/>
      <c r="N197" s="1909"/>
      <c r="O197" s="1909"/>
      <c r="P197" s="1909"/>
      <c r="Q197" s="1909"/>
      <c r="R197" s="1909"/>
      <c r="S197" s="1909"/>
      <c r="T197" s="1909"/>
      <c r="U197" s="1909"/>
      <c r="V197" s="996"/>
      <c r="W197" s="996"/>
      <c r="X197" s="1289">
        <f>SUM(X198:X205)</f>
        <v>0</v>
      </c>
      <c r="Y197" s="1289">
        <f>SUM(Y198:Y205)</f>
        <v>0</v>
      </c>
      <c r="Z197" s="1289">
        <f>SUM(Z198:Z205)</f>
        <v>0</v>
      </c>
    </row>
    <row r="198" spans="1:26" ht="12.75">
      <c r="A198" s="1366"/>
      <c r="B198" s="994"/>
      <c r="C198" s="1912" t="s">
        <v>427</v>
      </c>
      <c r="D198" s="1912"/>
      <c r="E198" s="1912"/>
      <c r="F198" s="1912"/>
      <c r="G198" s="1912"/>
      <c r="H198" s="1912"/>
      <c r="I198" s="1912"/>
      <c r="J198" s="1912"/>
      <c r="K198" s="1912"/>
      <c r="L198" s="1912"/>
      <c r="M198" s="1912"/>
      <c r="N198" s="1912"/>
      <c r="O198" s="1912"/>
      <c r="P198" s="1912"/>
      <c r="Q198" s="1912"/>
      <c r="R198" s="1912"/>
      <c r="S198" s="1912"/>
      <c r="T198" s="1912"/>
      <c r="U198" s="1912"/>
      <c r="V198" s="994"/>
      <c r="W198" s="994"/>
      <c r="X198" s="1287"/>
      <c r="Y198" s="990"/>
      <c r="Z198" s="990"/>
    </row>
    <row r="199" spans="1:26" ht="12.75">
      <c r="A199" s="1366"/>
      <c r="B199" s="994"/>
      <c r="C199" s="1863" t="s">
        <v>428</v>
      </c>
      <c r="D199" s="1863"/>
      <c r="E199" s="1863"/>
      <c r="F199" s="1863"/>
      <c r="G199" s="1863"/>
      <c r="H199" s="1863"/>
      <c r="I199" s="1863"/>
      <c r="J199" s="1863"/>
      <c r="K199" s="1863"/>
      <c r="L199" s="1863"/>
      <c r="M199" s="1863"/>
      <c r="N199" s="1863"/>
      <c r="O199" s="1863"/>
      <c r="P199" s="1863"/>
      <c r="Q199" s="1863"/>
      <c r="R199" s="1863"/>
      <c r="S199" s="1863"/>
      <c r="T199" s="1863"/>
      <c r="U199" s="1863"/>
      <c r="V199" s="1334"/>
      <c r="W199" s="1334"/>
      <c r="X199" s="1286"/>
      <c r="Y199" s="990"/>
      <c r="Z199" s="990"/>
    </row>
    <row r="200" spans="1:26" ht="12.75">
      <c r="A200" s="1366"/>
      <c r="B200" s="994"/>
      <c r="C200" s="1912" t="s">
        <v>429</v>
      </c>
      <c r="D200" s="1912"/>
      <c r="E200" s="1912"/>
      <c r="F200" s="1912"/>
      <c r="G200" s="1912"/>
      <c r="H200" s="1912"/>
      <c r="I200" s="1912"/>
      <c r="J200" s="1912"/>
      <c r="K200" s="1912"/>
      <c r="L200" s="1912"/>
      <c r="M200" s="1912"/>
      <c r="N200" s="1912"/>
      <c r="O200" s="1912"/>
      <c r="P200" s="1912"/>
      <c r="Q200" s="1912"/>
      <c r="R200" s="1912"/>
      <c r="S200" s="1912"/>
      <c r="T200" s="1912"/>
      <c r="U200" s="1912"/>
      <c r="V200" s="994"/>
      <c r="W200" s="994"/>
      <c r="X200" s="1287"/>
      <c r="Y200" s="990"/>
      <c r="Z200" s="990"/>
    </row>
    <row r="201" spans="1:26" ht="12.75">
      <c r="A201" s="1366"/>
      <c r="B201" s="994"/>
      <c r="C201" s="1863" t="s">
        <v>430</v>
      </c>
      <c r="D201" s="1863"/>
      <c r="E201" s="1863"/>
      <c r="F201" s="1863"/>
      <c r="G201" s="1863"/>
      <c r="H201" s="1863"/>
      <c r="I201" s="1863"/>
      <c r="J201" s="1863"/>
      <c r="K201" s="1863"/>
      <c r="L201" s="1863"/>
      <c r="M201" s="1863"/>
      <c r="N201" s="1863"/>
      <c r="O201" s="1863"/>
      <c r="P201" s="1863"/>
      <c r="Q201" s="1863"/>
      <c r="R201" s="1863"/>
      <c r="S201" s="1863"/>
      <c r="T201" s="1863"/>
      <c r="U201" s="1863"/>
      <c r="V201" s="1334"/>
      <c r="W201" s="1334"/>
      <c r="X201" s="1286"/>
      <c r="Y201" s="990"/>
      <c r="Z201" s="990"/>
    </row>
    <row r="202" spans="1:26" ht="12.75">
      <c r="A202" s="1366"/>
      <c r="B202" s="994"/>
      <c r="C202" s="1912" t="s">
        <v>431</v>
      </c>
      <c r="D202" s="1912"/>
      <c r="E202" s="1912"/>
      <c r="F202" s="1912"/>
      <c r="G202" s="1912"/>
      <c r="H202" s="1912"/>
      <c r="I202" s="1912"/>
      <c r="J202" s="1912"/>
      <c r="K202" s="1912"/>
      <c r="L202" s="1912"/>
      <c r="M202" s="1912"/>
      <c r="N202" s="1912"/>
      <c r="O202" s="1912"/>
      <c r="P202" s="1912"/>
      <c r="Q202" s="1912"/>
      <c r="R202" s="1912"/>
      <c r="S202" s="1912"/>
      <c r="T202" s="1912"/>
      <c r="U202" s="1912"/>
      <c r="V202" s="994"/>
      <c r="W202" s="994"/>
      <c r="X202" s="1287"/>
      <c r="Y202" s="990"/>
      <c r="Z202" s="990"/>
    </row>
    <row r="203" spans="1:26" ht="12.75">
      <c r="A203" s="1366"/>
      <c r="B203" s="994"/>
      <c r="C203" s="1863" t="s">
        <v>432</v>
      </c>
      <c r="D203" s="1863"/>
      <c r="E203" s="1863"/>
      <c r="F203" s="1863"/>
      <c r="G203" s="1863"/>
      <c r="H203" s="1863"/>
      <c r="I203" s="1863"/>
      <c r="J203" s="1863"/>
      <c r="K203" s="1863"/>
      <c r="L203" s="1863"/>
      <c r="M203" s="1863"/>
      <c r="N203" s="1863"/>
      <c r="O203" s="1863"/>
      <c r="P203" s="1863"/>
      <c r="Q203" s="1863"/>
      <c r="R203" s="1863"/>
      <c r="S203" s="1863"/>
      <c r="T203" s="1863"/>
      <c r="U203" s="1863"/>
      <c r="V203" s="1334"/>
      <c r="W203" s="1334"/>
      <c r="X203" s="1286"/>
      <c r="Y203" s="990"/>
      <c r="Z203" s="990"/>
    </row>
    <row r="204" spans="1:26" ht="12.75">
      <c r="A204" s="1366"/>
      <c r="B204" s="994"/>
      <c r="C204" s="1912" t="s">
        <v>433</v>
      </c>
      <c r="D204" s="1912"/>
      <c r="E204" s="1912"/>
      <c r="F204" s="1912"/>
      <c r="G204" s="1912"/>
      <c r="H204" s="1912"/>
      <c r="I204" s="1912"/>
      <c r="J204" s="1912"/>
      <c r="K204" s="1912"/>
      <c r="L204" s="1912"/>
      <c r="M204" s="1912"/>
      <c r="N204" s="1912"/>
      <c r="O204" s="1912"/>
      <c r="P204" s="1912"/>
      <c r="Q204" s="1912"/>
      <c r="R204" s="1912"/>
      <c r="S204" s="1912"/>
      <c r="T204" s="1912"/>
      <c r="U204" s="1912"/>
      <c r="V204" s="994"/>
      <c r="W204" s="994"/>
      <c r="X204" s="1287"/>
      <c r="Y204" s="990"/>
      <c r="Z204" s="990"/>
    </row>
    <row r="205" spans="1:26" ht="12.75">
      <c r="A205" s="1366"/>
      <c r="B205" s="994"/>
      <c r="C205" s="1863" t="s">
        <v>434</v>
      </c>
      <c r="D205" s="1863"/>
      <c r="E205" s="1863"/>
      <c r="F205" s="1863"/>
      <c r="G205" s="1863"/>
      <c r="H205" s="1863"/>
      <c r="I205" s="1863"/>
      <c r="J205" s="1863"/>
      <c r="K205" s="1863"/>
      <c r="L205" s="1863"/>
      <c r="M205" s="1863"/>
      <c r="N205" s="1863"/>
      <c r="O205" s="1863"/>
      <c r="P205" s="1863"/>
      <c r="Q205" s="1863"/>
      <c r="R205" s="1863"/>
      <c r="S205" s="1863"/>
      <c r="T205" s="1863"/>
      <c r="U205" s="1863"/>
      <c r="V205" s="1334"/>
      <c r="W205" s="1334"/>
      <c r="X205" s="1286"/>
      <c r="Y205" s="990"/>
      <c r="Z205" s="990"/>
    </row>
    <row r="206" spans="1:26" ht="12.75" customHeight="1" hidden="1">
      <c r="A206" s="1366"/>
      <c r="B206" s="994"/>
      <c r="C206" s="1912" t="s">
        <v>378</v>
      </c>
      <c r="D206" s="1912"/>
      <c r="E206" s="1912"/>
      <c r="F206" s="1912"/>
      <c r="G206" s="1912"/>
      <c r="H206" s="1912"/>
      <c r="I206" s="1912"/>
      <c r="J206" s="1912"/>
      <c r="K206" s="1912"/>
      <c r="L206" s="1912"/>
      <c r="M206" s="1912"/>
      <c r="N206" s="1912"/>
      <c r="O206" s="1912"/>
      <c r="P206" s="1912"/>
      <c r="Q206" s="1912"/>
      <c r="R206" s="1912"/>
      <c r="S206" s="1912"/>
      <c r="T206" s="1912"/>
      <c r="U206" s="1912"/>
      <c r="V206" s="994"/>
      <c r="W206" s="994"/>
      <c r="X206" s="1287"/>
      <c r="Y206" s="990"/>
      <c r="Z206" s="990"/>
    </row>
    <row r="207" spans="1:26" ht="15.75" customHeight="1">
      <c r="A207" s="1333">
        <v>13</v>
      </c>
      <c r="B207" s="997"/>
      <c r="C207" s="1909" t="s">
        <v>380</v>
      </c>
      <c r="D207" s="1909"/>
      <c r="E207" s="1909"/>
      <c r="F207" s="1909"/>
      <c r="G207" s="1909"/>
      <c r="H207" s="1909"/>
      <c r="I207" s="1909"/>
      <c r="J207" s="1909"/>
      <c r="K207" s="1909"/>
      <c r="L207" s="1909"/>
      <c r="M207" s="1909"/>
      <c r="N207" s="1909"/>
      <c r="O207" s="1909"/>
      <c r="P207" s="1909"/>
      <c r="Q207" s="1909"/>
      <c r="R207" s="1909"/>
      <c r="S207" s="1909"/>
      <c r="T207" s="1909"/>
      <c r="U207" s="1909"/>
      <c r="V207" s="996"/>
      <c r="W207" s="996"/>
      <c r="X207" s="1374">
        <f>SUM(X208:X218)</f>
        <v>0</v>
      </c>
      <c r="Y207" s="1289">
        <f>SUM(Y208:Y217)</f>
        <v>0</v>
      </c>
      <c r="Z207" s="1289">
        <f>SUM(Z208:Z217)</f>
        <v>0</v>
      </c>
    </row>
    <row r="208" spans="1:26" ht="12.75" customHeight="1">
      <c r="A208" s="1366"/>
      <c r="B208" s="994"/>
      <c r="C208" s="1912" t="s">
        <v>427</v>
      </c>
      <c r="D208" s="1912"/>
      <c r="E208" s="1912"/>
      <c r="F208" s="1912"/>
      <c r="G208" s="1912"/>
      <c r="H208" s="1912"/>
      <c r="I208" s="1912"/>
      <c r="J208" s="1912"/>
      <c r="K208" s="1912"/>
      <c r="L208" s="1912"/>
      <c r="M208" s="1912"/>
      <c r="N208" s="1912"/>
      <c r="O208" s="1912"/>
      <c r="P208" s="1912"/>
      <c r="Q208" s="1912"/>
      <c r="R208" s="1912"/>
      <c r="S208" s="1912"/>
      <c r="T208" s="1912"/>
      <c r="U208" s="1912"/>
      <c r="V208" s="994"/>
      <c r="W208" s="994"/>
      <c r="X208" s="1287"/>
      <c r="Y208" s="990"/>
      <c r="Z208" s="990"/>
    </row>
    <row r="209" spans="1:26" ht="12.75" customHeight="1">
      <c r="A209" s="1366"/>
      <c r="B209" s="994"/>
      <c r="C209" s="1863" t="s">
        <v>428</v>
      </c>
      <c r="D209" s="1863"/>
      <c r="E209" s="1863"/>
      <c r="F209" s="1863"/>
      <c r="G209" s="1863"/>
      <c r="H209" s="1863"/>
      <c r="I209" s="1863"/>
      <c r="J209" s="1863"/>
      <c r="K209" s="1863"/>
      <c r="L209" s="1863"/>
      <c r="M209" s="1863"/>
      <c r="N209" s="1863"/>
      <c r="O209" s="1863"/>
      <c r="P209" s="1863"/>
      <c r="Q209" s="1863"/>
      <c r="R209" s="1863"/>
      <c r="S209" s="1863"/>
      <c r="T209" s="1863"/>
      <c r="U209" s="1863"/>
      <c r="V209" s="1334"/>
      <c r="W209" s="1334"/>
      <c r="X209" s="1286"/>
      <c r="Y209" s="990"/>
      <c r="Z209" s="990"/>
    </row>
    <row r="210" spans="1:26" ht="12.75" customHeight="1">
      <c r="A210" s="1366"/>
      <c r="B210" s="994"/>
      <c r="C210" s="1912" t="s">
        <v>429</v>
      </c>
      <c r="D210" s="1912"/>
      <c r="E210" s="1912"/>
      <c r="F210" s="1912"/>
      <c r="G210" s="1912"/>
      <c r="H210" s="1912"/>
      <c r="I210" s="1912"/>
      <c r="J210" s="1912"/>
      <c r="K210" s="1912"/>
      <c r="L210" s="1912"/>
      <c r="M210" s="1912"/>
      <c r="N210" s="1912"/>
      <c r="O210" s="1912"/>
      <c r="P210" s="1912"/>
      <c r="Q210" s="1912"/>
      <c r="R210" s="1912"/>
      <c r="S210" s="1912"/>
      <c r="T210" s="1912"/>
      <c r="U210" s="1912"/>
      <c r="V210" s="994"/>
      <c r="W210" s="994"/>
      <c r="X210" s="1287"/>
      <c r="Y210" s="990"/>
      <c r="Z210" s="990"/>
    </row>
    <row r="211" spans="1:26" ht="12.75">
      <c r="A211" s="1342"/>
      <c r="B211" s="997"/>
      <c r="C211" s="1863" t="s">
        <v>10</v>
      </c>
      <c r="D211" s="1863"/>
      <c r="E211" s="1863"/>
      <c r="F211" s="1863"/>
      <c r="G211" s="1863"/>
      <c r="H211" s="1863"/>
      <c r="I211" s="1863"/>
      <c r="J211" s="1863"/>
      <c r="K211" s="1863"/>
      <c r="L211" s="1863"/>
      <c r="M211" s="1863"/>
      <c r="N211" s="1863"/>
      <c r="O211" s="1863"/>
      <c r="P211" s="1863"/>
      <c r="Q211" s="1863"/>
      <c r="R211" s="1863"/>
      <c r="S211" s="1863"/>
      <c r="T211" s="1863"/>
      <c r="U211" s="1863"/>
      <c r="V211" s="996"/>
      <c r="W211" s="1370"/>
      <c r="X211" s="1373"/>
      <c r="Y211" s="1343"/>
      <c r="Z211" s="1343"/>
    </row>
    <row r="212" spans="1:26" ht="12.75">
      <c r="A212" s="1366"/>
      <c r="B212" s="994"/>
      <c r="C212" s="1912" t="s">
        <v>431</v>
      </c>
      <c r="D212" s="1912"/>
      <c r="E212" s="1912"/>
      <c r="F212" s="1912"/>
      <c r="G212" s="1912"/>
      <c r="H212" s="1912"/>
      <c r="I212" s="1912"/>
      <c r="J212" s="1912"/>
      <c r="K212" s="1912"/>
      <c r="L212" s="1912"/>
      <c r="M212" s="1912"/>
      <c r="N212" s="1912"/>
      <c r="O212" s="1912"/>
      <c r="P212" s="1912"/>
      <c r="Q212" s="1912"/>
      <c r="R212" s="1912"/>
      <c r="S212" s="1912"/>
      <c r="T212" s="1912"/>
      <c r="U212" s="1912"/>
      <c r="V212" s="994"/>
      <c r="W212" s="994"/>
      <c r="X212" s="1287"/>
      <c r="Y212" s="990"/>
      <c r="Z212" s="990"/>
    </row>
    <row r="213" spans="1:26" ht="12.75">
      <c r="A213" s="1366"/>
      <c r="B213" s="994"/>
      <c r="C213" s="1863" t="s">
        <v>432</v>
      </c>
      <c r="D213" s="1863"/>
      <c r="E213" s="1863"/>
      <c r="F213" s="1863"/>
      <c r="G213" s="1863"/>
      <c r="H213" s="1863"/>
      <c r="I213" s="1863"/>
      <c r="J213" s="1863"/>
      <c r="K213" s="1863"/>
      <c r="L213" s="1863"/>
      <c r="M213" s="1863"/>
      <c r="N213" s="1863"/>
      <c r="O213" s="1863"/>
      <c r="P213" s="1863"/>
      <c r="Q213" s="1863"/>
      <c r="R213" s="1863"/>
      <c r="S213" s="1863"/>
      <c r="T213" s="1863"/>
      <c r="U213" s="1863"/>
      <c r="V213" s="1334"/>
      <c r="W213" s="1334"/>
      <c r="X213" s="1286"/>
      <c r="Y213" s="990"/>
      <c r="Z213" s="990"/>
    </row>
    <row r="214" spans="1:26" ht="12.75">
      <c r="A214" s="1366"/>
      <c r="B214" s="994"/>
      <c r="C214" s="1912" t="s">
        <v>433</v>
      </c>
      <c r="D214" s="1912"/>
      <c r="E214" s="1912"/>
      <c r="F214" s="1912"/>
      <c r="G214" s="1912"/>
      <c r="H214" s="1912"/>
      <c r="I214" s="1912"/>
      <c r="J214" s="1912"/>
      <c r="K214" s="1912"/>
      <c r="L214" s="1912"/>
      <c r="M214" s="1912"/>
      <c r="N214" s="1912"/>
      <c r="O214" s="1912"/>
      <c r="P214" s="1912"/>
      <c r="Q214" s="1912"/>
      <c r="R214" s="1912"/>
      <c r="S214" s="1912"/>
      <c r="T214" s="1912"/>
      <c r="U214" s="1912"/>
      <c r="V214" s="994"/>
      <c r="W214" s="994"/>
      <c r="X214" s="1339"/>
      <c r="Y214" s="990"/>
      <c r="Z214" s="990"/>
    </row>
    <row r="215" spans="1:26" ht="12.75">
      <c r="A215" s="1366"/>
      <c r="B215" s="994"/>
      <c r="C215" s="1863" t="s">
        <v>434</v>
      </c>
      <c r="D215" s="1863"/>
      <c r="E215" s="1863"/>
      <c r="F215" s="1863"/>
      <c r="G215" s="1863"/>
      <c r="H215" s="1863"/>
      <c r="I215" s="1863"/>
      <c r="J215" s="1863"/>
      <c r="K215" s="1863"/>
      <c r="L215" s="1863"/>
      <c r="M215" s="1863"/>
      <c r="N215" s="1863"/>
      <c r="O215" s="1863"/>
      <c r="P215" s="1863"/>
      <c r="Q215" s="1863"/>
      <c r="R215" s="1863"/>
      <c r="S215" s="1863"/>
      <c r="T215" s="1863"/>
      <c r="U215" s="1863"/>
      <c r="V215" s="1334"/>
      <c r="W215" s="1335"/>
      <c r="X215" s="1286"/>
      <c r="Y215" s="990"/>
      <c r="Z215" s="990"/>
    </row>
    <row r="216" spans="1:26" ht="12.75" hidden="1">
      <c r="A216" s="1366"/>
      <c r="B216" s="994"/>
      <c r="C216" s="1912" t="s">
        <v>435</v>
      </c>
      <c r="D216" s="1912"/>
      <c r="E216" s="1912"/>
      <c r="F216" s="1912"/>
      <c r="G216" s="1912"/>
      <c r="H216" s="1912"/>
      <c r="I216" s="1912"/>
      <c r="J216" s="1912"/>
      <c r="K216" s="1912"/>
      <c r="L216" s="1912"/>
      <c r="M216" s="1912"/>
      <c r="N216" s="1912"/>
      <c r="O216" s="1912"/>
      <c r="P216" s="1912"/>
      <c r="Q216" s="1912"/>
      <c r="R216" s="1912"/>
      <c r="S216" s="1912"/>
      <c r="T216" s="1912"/>
      <c r="U216" s="1912"/>
      <c r="V216" s="994"/>
      <c r="W216" s="994"/>
      <c r="X216" s="1345"/>
      <c r="Y216" s="990"/>
      <c r="Z216" s="990"/>
    </row>
    <row r="217" spans="1:26" ht="12.75" hidden="1">
      <c r="A217" s="1366"/>
      <c r="B217" s="994"/>
      <c r="C217" s="1863" t="s">
        <v>436</v>
      </c>
      <c r="D217" s="1863"/>
      <c r="E217" s="1863"/>
      <c r="F217" s="1863"/>
      <c r="G217" s="1863"/>
      <c r="H217" s="1863"/>
      <c r="I217" s="1863"/>
      <c r="J217" s="1863"/>
      <c r="K217" s="1863"/>
      <c r="L217" s="1863"/>
      <c r="M217" s="1863"/>
      <c r="N217" s="1863"/>
      <c r="O217" s="1863"/>
      <c r="P217" s="1863"/>
      <c r="Q217" s="1863"/>
      <c r="R217" s="1863"/>
      <c r="S217" s="1863"/>
      <c r="T217" s="1863"/>
      <c r="U217" s="1863"/>
      <c r="V217" s="1334"/>
      <c r="W217" s="1334"/>
      <c r="X217" s="1286"/>
      <c r="Y217" s="990"/>
      <c r="Z217" s="990"/>
    </row>
    <row r="218" spans="1:26" ht="12.75" hidden="1">
      <c r="A218" s="1366"/>
      <c r="B218" s="994"/>
      <c r="C218" s="1912" t="s">
        <v>437</v>
      </c>
      <c r="D218" s="1912"/>
      <c r="E218" s="1912"/>
      <c r="F218" s="1912"/>
      <c r="G218" s="1912"/>
      <c r="H218" s="1912"/>
      <c r="I218" s="1912"/>
      <c r="J218" s="1912"/>
      <c r="K218" s="1912"/>
      <c r="L218" s="1912"/>
      <c r="M218" s="1912"/>
      <c r="N218" s="1912"/>
      <c r="O218" s="1912"/>
      <c r="P218" s="1912"/>
      <c r="Q218" s="1912"/>
      <c r="R218" s="1912"/>
      <c r="S218" s="1912"/>
      <c r="T218" s="1912"/>
      <c r="U218" s="1912"/>
      <c r="V218" s="994"/>
      <c r="W218" s="994"/>
      <c r="X218" s="1287"/>
      <c r="Y218" s="990"/>
      <c r="Z218" s="990"/>
    </row>
    <row r="219" spans="1:26" ht="21" customHeight="1">
      <c r="A219" s="1367">
        <v>14</v>
      </c>
      <c r="B219" s="1364"/>
      <c r="C219" s="1914" t="s">
        <v>381</v>
      </c>
      <c r="D219" s="1914"/>
      <c r="E219" s="1914"/>
      <c r="F219" s="1914"/>
      <c r="G219" s="1914"/>
      <c r="H219" s="1914"/>
      <c r="I219" s="1914"/>
      <c r="J219" s="1914"/>
      <c r="K219" s="1914"/>
      <c r="L219" s="1914"/>
      <c r="M219" s="1914"/>
      <c r="N219" s="1914"/>
      <c r="O219" s="1914"/>
      <c r="P219" s="1914"/>
      <c r="Q219" s="1914"/>
      <c r="R219" s="1914"/>
      <c r="S219" s="1914"/>
      <c r="T219" s="1914"/>
      <c r="U219" s="1914"/>
      <c r="V219" s="1363"/>
      <c r="W219" s="1363"/>
      <c r="X219" s="1360">
        <f>SUM(X207,X197)</f>
        <v>0</v>
      </c>
      <c r="Y219" s="1360">
        <f>SUM(Y207,Y197)</f>
        <v>0</v>
      </c>
      <c r="Z219" s="1360">
        <f>SUM(Z207,Z197)</f>
        <v>0</v>
      </c>
    </row>
    <row r="220" spans="1:26" ht="12.75" hidden="1">
      <c r="A220" s="1003"/>
      <c r="B220" s="994"/>
      <c r="C220" s="1840" t="s">
        <v>436</v>
      </c>
      <c r="D220" s="1841"/>
      <c r="E220" s="1841"/>
      <c r="F220" s="1841"/>
      <c r="G220" s="1841"/>
      <c r="H220" s="1841"/>
      <c r="I220" s="1841"/>
      <c r="J220" s="1841"/>
      <c r="K220" s="1841"/>
      <c r="L220" s="1841"/>
      <c r="M220" s="1841"/>
      <c r="N220" s="1841"/>
      <c r="O220" s="1841"/>
      <c r="P220" s="1841"/>
      <c r="Q220" s="1841"/>
      <c r="R220" s="1841"/>
      <c r="S220" s="1841"/>
      <c r="T220" s="1841"/>
      <c r="U220" s="1842"/>
      <c r="V220" s="994"/>
      <c r="W220" s="994"/>
      <c r="X220" s="1339"/>
      <c r="Y220" s="990"/>
      <c r="Z220" s="988"/>
    </row>
    <row r="221" spans="1:26" ht="12.75" hidden="1">
      <c r="A221" s="1344"/>
      <c r="B221" s="994"/>
      <c r="C221" s="1852" t="s">
        <v>437</v>
      </c>
      <c r="D221" s="1853"/>
      <c r="E221" s="1853"/>
      <c r="F221" s="1853"/>
      <c r="G221" s="1853"/>
      <c r="H221" s="1853"/>
      <c r="I221" s="1853"/>
      <c r="J221" s="1853"/>
      <c r="K221" s="1853"/>
      <c r="L221" s="1853"/>
      <c r="M221" s="1853"/>
      <c r="N221" s="1853"/>
      <c r="O221" s="1853"/>
      <c r="P221" s="1853"/>
      <c r="Q221" s="1853"/>
      <c r="R221" s="1853"/>
      <c r="S221" s="1853"/>
      <c r="T221" s="1853"/>
      <c r="U221" s="1854"/>
      <c r="V221" s="994"/>
      <c r="W221" s="994"/>
      <c r="X221" s="1345"/>
      <c r="Y221" s="1346"/>
      <c r="Z221" s="1347"/>
    </row>
    <row r="222" spans="1:26" ht="24" customHeight="1">
      <c r="A222" s="1348"/>
      <c r="B222" s="999"/>
      <c r="C222" s="1918"/>
      <c r="D222" s="1918"/>
      <c r="E222" s="1918"/>
      <c r="F222" s="1918"/>
      <c r="G222" s="1918"/>
      <c r="H222" s="1918"/>
      <c r="I222" s="1918"/>
      <c r="J222" s="1918"/>
      <c r="K222" s="1918"/>
      <c r="L222" s="1918"/>
      <c r="M222" s="1918"/>
      <c r="N222" s="1918"/>
      <c r="O222" s="1918"/>
      <c r="P222" s="1918"/>
      <c r="Q222" s="1918"/>
      <c r="R222" s="1918"/>
      <c r="S222" s="1918"/>
      <c r="T222" s="1918"/>
      <c r="U222" s="1918"/>
      <c r="V222" s="999"/>
      <c r="W222" s="999"/>
      <c r="X222" s="1349"/>
      <c r="Y222" s="1350"/>
      <c r="Z222" s="1350"/>
    </row>
  </sheetData>
  <sheetProtection selectLockedCells="1" selectUnlockedCells="1"/>
  <mergeCells count="194">
    <mergeCell ref="B114:T114"/>
    <mergeCell ref="B123:T123"/>
    <mergeCell ref="B124:T124"/>
    <mergeCell ref="B134:T134"/>
    <mergeCell ref="B135:T135"/>
    <mergeCell ref="B127:T127"/>
    <mergeCell ref="B130:T130"/>
    <mergeCell ref="B129:T129"/>
    <mergeCell ref="B128:T128"/>
    <mergeCell ref="U129:W129"/>
    <mergeCell ref="U130:W130"/>
    <mergeCell ref="C169:U169"/>
    <mergeCell ref="A161:B161"/>
    <mergeCell ref="C161:U161"/>
    <mergeCell ref="B133:T133"/>
    <mergeCell ref="C166:U166"/>
    <mergeCell ref="B136:T136"/>
    <mergeCell ref="B137:T137"/>
    <mergeCell ref="B138:T138"/>
    <mergeCell ref="C167:U167"/>
    <mergeCell ref="V161:W161"/>
    <mergeCell ref="U133:W133"/>
    <mergeCell ref="B131:T131"/>
    <mergeCell ref="B132:T132"/>
    <mergeCell ref="B139:T139"/>
    <mergeCell ref="B140:T140"/>
    <mergeCell ref="U132:W132"/>
    <mergeCell ref="C212:U212"/>
    <mergeCell ref="C164:U164"/>
    <mergeCell ref="C180:U180"/>
    <mergeCell ref="C162:U162"/>
    <mergeCell ref="C179:U179"/>
    <mergeCell ref="C178:U178"/>
    <mergeCell ref="C177:U177"/>
    <mergeCell ref="C165:U165"/>
    <mergeCell ref="C168:U168"/>
    <mergeCell ref="C163:U163"/>
    <mergeCell ref="C183:U183"/>
    <mergeCell ref="C215:U215"/>
    <mergeCell ref="C182:U182"/>
    <mergeCell ref="C213:U213"/>
    <mergeCell ref="C197:U197"/>
    <mergeCell ref="C199:U199"/>
    <mergeCell ref="C198:U198"/>
    <mergeCell ref="C211:U211"/>
    <mergeCell ref="C202:U202"/>
    <mergeCell ref="C214:U214"/>
    <mergeCell ref="C218:U218"/>
    <mergeCell ref="C171:U171"/>
    <mergeCell ref="C206:U206"/>
    <mergeCell ref="C184:U184"/>
    <mergeCell ref="C194:U194"/>
    <mergeCell ref="C193:U193"/>
    <mergeCell ref="C174:U174"/>
    <mergeCell ref="C181:U181"/>
    <mergeCell ref="C196:U196"/>
    <mergeCell ref="C200:U200"/>
    <mergeCell ref="C203:U203"/>
    <mergeCell ref="C208:U208"/>
    <mergeCell ref="C209:U209"/>
    <mergeCell ref="C201:U201"/>
    <mergeCell ref="C222:U222"/>
    <mergeCell ref="C221:U221"/>
    <mergeCell ref="C220:U220"/>
    <mergeCell ref="C219:U219"/>
    <mergeCell ref="C216:U216"/>
    <mergeCell ref="C217:U217"/>
    <mergeCell ref="C210:U210"/>
    <mergeCell ref="C205:U205"/>
    <mergeCell ref="C186:U186"/>
    <mergeCell ref="C176:U176"/>
    <mergeCell ref="C175:U175"/>
    <mergeCell ref="C195:U195"/>
    <mergeCell ref="C185:U185"/>
    <mergeCell ref="C207:U207"/>
    <mergeCell ref="C188:U188"/>
    <mergeCell ref="C204:U204"/>
    <mergeCell ref="U112:W112"/>
    <mergeCell ref="B69:T69"/>
    <mergeCell ref="U69:W69"/>
    <mergeCell ref="C192:U192"/>
    <mergeCell ref="C191:U191"/>
    <mergeCell ref="C190:U190"/>
    <mergeCell ref="C172:U172"/>
    <mergeCell ref="C173:U173"/>
    <mergeCell ref="C189:U189"/>
    <mergeCell ref="C187:U187"/>
    <mergeCell ref="B90:T90"/>
    <mergeCell ref="U91:W91"/>
    <mergeCell ref="B91:T91"/>
    <mergeCell ref="C170:U170"/>
    <mergeCell ref="A68:B68"/>
    <mergeCell ref="C68:U68"/>
    <mergeCell ref="V68:W68"/>
    <mergeCell ref="U131:W131"/>
    <mergeCell ref="B100:T100"/>
    <mergeCell ref="B86:T86"/>
    <mergeCell ref="B74:T74"/>
    <mergeCell ref="B73:T73"/>
    <mergeCell ref="B88:T88"/>
    <mergeCell ref="U83:W83"/>
    <mergeCell ref="B83:T83"/>
    <mergeCell ref="B77:T77"/>
    <mergeCell ref="U74:W74"/>
    <mergeCell ref="U86:W86"/>
    <mergeCell ref="U76:W76"/>
    <mergeCell ref="U85:W85"/>
    <mergeCell ref="U125:W125"/>
    <mergeCell ref="B76:T76"/>
    <mergeCell ref="U77:W77"/>
    <mergeCell ref="U87:W87"/>
    <mergeCell ref="B120:T120"/>
    <mergeCell ref="B78:T78"/>
    <mergeCell ref="B84:T84"/>
    <mergeCell ref="U117:W117"/>
    <mergeCell ref="B94:T94"/>
    <mergeCell ref="U93:W93"/>
    <mergeCell ref="B70:T70"/>
    <mergeCell ref="B71:T71"/>
    <mergeCell ref="B119:T119"/>
    <mergeCell ref="U119:W119"/>
    <mergeCell ref="U115:W115"/>
    <mergeCell ref="U70:W70"/>
    <mergeCell ref="B89:T89"/>
    <mergeCell ref="U72:W72"/>
    <mergeCell ref="B115:T115"/>
    <mergeCell ref="U94:W94"/>
    <mergeCell ref="B72:T72"/>
    <mergeCell ref="U73:W73"/>
    <mergeCell ref="B75:T75"/>
    <mergeCell ref="B113:T113"/>
    <mergeCell ref="U88:W88"/>
    <mergeCell ref="U79:W79"/>
    <mergeCell ref="U78:W78"/>
    <mergeCell ref="B81:T81"/>
    <mergeCell ref="B87:T87"/>
    <mergeCell ref="U82:W82"/>
    <mergeCell ref="U111:W111"/>
    <mergeCell ref="C96:W96"/>
    <mergeCell ref="C99:W99"/>
    <mergeCell ref="C97:W97"/>
    <mergeCell ref="C98:W98"/>
    <mergeCell ref="U100:W100"/>
    <mergeCell ref="C105:E105"/>
    <mergeCell ref="U127:W127"/>
    <mergeCell ref="B110:T110"/>
    <mergeCell ref="U110:W110"/>
    <mergeCell ref="U120:W120"/>
    <mergeCell ref="B117:T117"/>
    <mergeCell ref="U118:W118"/>
    <mergeCell ref="B112:T112"/>
    <mergeCell ref="B122:T122"/>
    <mergeCell ref="B116:T116"/>
    <mergeCell ref="U113:W113"/>
    <mergeCell ref="U128:W128"/>
    <mergeCell ref="B104:T104"/>
    <mergeCell ref="U109:W109"/>
    <mergeCell ref="B125:T125"/>
    <mergeCell ref="B126:T126"/>
    <mergeCell ref="B121:T121"/>
    <mergeCell ref="B118:T118"/>
    <mergeCell ref="B111:T111"/>
    <mergeCell ref="B109:T109"/>
    <mergeCell ref="B108:T108"/>
    <mergeCell ref="U71:W71"/>
    <mergeCell ref="U126:W126"/>
    <mergeCell ref="U104:W104"/>
    <mergeCell ref="U121:W121"/>
    <mergeCell ref="U116:W116"/>
    <mergeCell ref="U81:W81"/>
    <mergeCell ref="U80:W80"/>
    <mergeCell ref="U114:W114"/>
    <mergeCell ref="U75:W75"/>
    <mergeCell ref="U89:W89"/>
    <mergeCell ref="U84:W84"/>
    <mergeCell ref="U108:W108"/>
    <mergeCell ref="U95:W95"/>
    <mergeCell ref="C101:W101"/>
    <mergeCell ref="C102:W102"/>
    <mergeCell ref="C103:W103"/>
    <mergeCell ref="C106:W106"/>
    <mergeCell ref="C107:W107"/>
    <mergeCell ref="U92:W92"/>
    <mergeCell ref="B92:T92"/>
    <mergeCell ref="B82:T82"/>
    <mergeCell ref="U90:W90"/>
    <mergeCell ref="B95:T95"/>
    <mergeCell ref="E1:F1"/>
    <mergeCell ref="C3:F3"/>
    <mergeCell ref="E5:F5"/>
    <mergeCell ref="B80:T80"/>
    <mergeCell ref="B79:T79"/>
    <mergeCell ref="B93:T93"/>
    <mergeCell ref="B85:T85"/>
  </mergeCells>
  <printOptions/>
  <pageMargins left="0.1968503937007874" right="0" top="1.1811023622047245" bottom="0" header="0.5118110236220472" footer="0.5118110236220472"/>
  <pageSetup horizontalDpi="300" verticalDpi="300" orientation="portrait" paperSize="9" r:id="rId1"/>
  <headerFooter alignWithMargins="0">
    <oddHeader>&amp;C&amp;"Times New Roman,Félkövér"ZAJK KÖZSÉG ÖNKORMÁNYZATA 2019.ÉVI MŰKŐDÉSI ÉS FELHALMOZÁSI CÉLÚ TÁMOGATÁSAINAK, ÁTVETT PÉNZESZKÖZEINEK ELŐIRÁNYZATA&amp;R
&amp;"Times New Roman,Félkövér"&amp;9Adatok: Ft-ban</oddHeader>
  </headerFooter>
  <rowBreaks count="1" manualBreakCount="1">
    <brk id="151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H1" sqref="H1"/>
    </sheetView>
  </sheetViews>
  <sheetFormatPr defaultColWidth="9.140625" defaultRowHeight="12.75"/>
  <cols>
    <col min="1" max="1" width="6.57421875" style="965" customWidth="1"/>
    <col min="2" max="2" width="38.421875" style="965" customWidth="1"/>
    <col min="3" max="3" width="20.421875" style="965" hidden="1" customWidth="1"/>
    <col min="4" max="4" width="16.00390625" style="965" customWidth="1"/>
    <col min="5" max="5" width="25.421875" style="965" customWidth="1"/>
    <col min="6" max="16384" width="9.140625" style="965" customWidth="1"/>
  </cols>
  <sheetData>
    <row r="1" spans="1:7" ht="30.75" customHeight="1">
      <c r="A1" s="1016" t="s">
        <v>688</v>
      </c>
      <c r="B1" s="1016" t="s">
        <v>479</v>
      </c>
      <c r="C1" s="1016" t="s">
        <v>452</v>
      </c>
      <c r="D1" s="1016" t="s">
        <v>453</v>
      </c>
      <c r="E1" s="1010"/>
      <c r="F1" s="1008"/>
      <c r="G1" s="1009"/>
    </row>
    <row r="2" spans="1:5" ht="15">
      <c r="A2" s="1011">
        <v>1</v>
      </c>
      <c r="B2" s="952" t="s">
        <v>454</v>
      </c>
      <c r="C2" s="1014">
        <v>0</v>
      </c>
      <c r="D2" s="1012">
        <v>0</v>
      </c>
      <c r="E2" s="967"/>
    </row>
    <row r="3" spans="1:5" ht="15">
      <c r="A3" s="1011">
        <v>2</v>
      </c>
      <c r="B3" s="952" t="s">
        <v>455</v>
      </c>
      <c r="C3" s="1014">
        <v>0</v>
      </c>
      <c r="D3" s="1012">
        <v>0</v>
      </c>
      <c r="E3" s="967"/>
    </row>
    <row r="4" spans="1:5" ht="31.5" customHeight="1">
      <c r="A4" s="1011">
        <v>3</v>
      </c>
      <c r="B4" s="1013" t="s">
        <v>456</v>
      </c>
      <c r="C4" s="1014">
        <v>0</v>
      </c>
      <c r="D4" s="1012">
        <v>0</v>
      </c>
      <c r="E4" s="967"/>
    </row>
    <row r="5" spans="1:5" ht="31.5" customHeight="1">
      <c r="A5" s="1011">
        <v>4</v>
      </c>
      <c r="B5" s="1013" t="s">
        <v>457</v>
      </c>
      <c r="C5" s="1014">
        <v>0</v>
      </c>
      <c r="D5" s="1012">
        <v>0</v>
      </c>
      <c r="E5" s="967"/>
    </row>
    <row r="6" spans="1:5" ht="33.75" customHeight="1">
      <c r="A6" s="1011">
        <v>5</v>
      </c>
      <c r="B6" s="1013" t="s">
        <v>458</v>
      </c>
      <c r="C6" s="1014">
        <v>0</v>
      </c>
      <c r="D6" s="1014">
        <v>0</v>
      </c>
      <c r="E6" s="967"/>
    </row>
    <row r="7" spans="1:5" ht="15">
      <c r="A7" s="1011">
        <v>6</v>
      </c>
      <c r="B7" s="952" t="s">
        <v>459</v>
      </c>
      <c r="C7" s="1923"/>
      <c r="D7" s="1012">
        <v>0</v>
      </c>
      <c r="E7" s="967"/>
    </row>
    <row r="8" spans="1:5" ht="15">
      <c r="A8" s="1011">
        <v>7</v>
      </c>
      <c r="B8" s="952" t="s">
        <v>460</v>
      </c>
      <c r="C8" s="1924"/>
      <c r="D8" s="1012">
        <v>35880</v>
      </c>
      <c r="E8" s="967"/>
    </row>
    <row r="9" spans="1:5" ht="24">
      <c r="A9" s="1011">
        <v>8</v>
      </c>
      <c r="B9" s="1013" t="s">
        <v>461</v>
      </c>
      <c r="C9" s="1014">
        <v>0</v>
      </c>
      <c r="D9" s="1014">
        <v>0</v>
      </c>
      <c r="E9" s="967"/>
    </row>
    <row r="10" spans="1:5" ht="24">
      <c r="A10" s="1011">
        <v>9</v>
      </c>
      <c r="B10" s="1013" t="s">
        <v>462</v>
      </c>
      <c r="C10" s="1014">
        <v>0</v>
      </c>
      <c r="D10" s="1014">
        <v>0</v>
      </c>
      <c r="E10" s="967"/>
    </row>
    <row r="11" spans="1:5" ht="15">
      <c r="A11" s="1011">
        <v>10</v>
      </c>
      <c r="B11" s="952" t="s">
        <v>463</v>
      </c>
      <c r="C11" s="1014">
        <v>0</v>
      </c>
      <c r="D11" s="1012">
        <v>0</v>
      </c>
      <c r="E11" s="967"/>
    </row>
    <row r="12" spans="1:5" ht="15">
      <c r="A12" s="1011">
        <v>11</v>
      </c>
      <c r="B12" s="952" t="s">
        <v>464</v>
      </c>
      <c r="C12" s="1014">
        <v>0</v>
      </c>
      <c r="D12" s="1012">
        <v>0</v>
      </c>
      <c r="E12" s="967"/>
    </row>
    <row r="13" spans="1:5" ht="15">
      <c r="A13" s="967"/>
      <c r="B13" s="967"/>
      <c r="C13" s="967"/>
      <c r="D13" s="967"/>
      <c r="E13" s="967"/>
    </row>
    <row r="14" spans="1:5" ht="15">
      <c r="A14" s="967"/>
      <c r="B14" s="967"/>
      <c r="C14" s="967"/>
      <c r="D14" s="967"/>
      <c r="E14" s="967"/>
    </row>
    <row r="15" spans="1:5" ht="15">
      <c r="A15" s="967"/>
      <c r="B15" s="1925" t="s">
        <v>465</v>
      </c>
      <c r="C15" s="1925"/>
      <c r="D15" s="967"/>
      <c r="E15" s="967"/>
    </row>
    <row r="16" spans="1:5" ht="15">
      <c r="A16" s="967"/>
      <c r="B16" s="967"/>
      <c r="C16" s="967"/>
      <c r="D16" s="967"/>
      <c r="E16" s="967"/>
    </row>
    <row r="17" spans="1:5" ht="15">
      <c r="A17" s="967"/>
      <c r="B17" s="1015" t="s">
        <v>466</v>
      </c>
      <c r="C17" s="967"/>
      <c r="D17" s="967"/>
      <c r="E17" s="967"/>
    </row>
    <row r="18" spans="1:5" ht="15">
      <c r="A18" s="967"/>
      <c r="B18" s="967" t="s">
        <v>467</v>
      </c>
      <c r="C18" s="1922"/>
      <c r="D18" s="1922"/>
      <c r="E18" s="967"/>
    </row>
    <row r="19" spans="1:5" ht="15">
      <c r="A19" s="967"/>
      <c r="B19" s="967"/>
      <c r="C19" s="967"/>
      <c r="D19" s="967"/>
      <c r="E19" s="967"/>
    </row>
    <row r="20" spans="1:5" ht="15">
      <c r="A20" s="967"/>
      <c r="B20" s="967"/>
      <c r="C20" s="967"/>
      <c r="D20" s="967"/>
      <c r="E20" s="967"/>
    </row>
    <row r="21" spans="1:5" ht="15">
      <c r="A21" s="967"/>
      <c r="B21" s="1015" t="s">
        <v>468</v>
      </c>
      <c r="C21" s="967"/>
      <c r="D21" s="967"/>
      <c r="E21" s="967"/>
    </row>
    <row r="22" spans="1:5" ht="15">
      <c r="A22" s="967"/>
      <c r="B22" s="1926" t="s">
        <v>469</v>
      </c>
      <c r="C22" s="1926"/>
      <c r="D22" s="1926"/>
      <c r="E22" s="967"/>
    </row>
    <row r="23" spans="1:5" ht="15">
      <c r="A23" s="967"/>
      <c r="B23" s="967"/>
      <c r="C23" s="967"/>
      <c r="D23" s="967"/>
      <c r="E23" s="967"/>
    </row>
    <row r="24" spans="1:5" ht="15">
      <c r="A24" s="967"/>
      <c r="B24" s="967" t="s">
        <v>467</v>
      </c>
      <c r="C24" s="1922" t="s">
        <v>470</v>
      </c>
      <c r="D24" s="1922"/>
      <c r="E24" s="967"/>
    </row>
    <row r="25" spans="1:5" ht="15">
      <c r="A25" s="967"/>
      <c r="B25" s="967"/>
      <c r="C25" s="967"/>
      <c r="D25" s="967"/>
      <c r="E25" s="967"/>
    </row>
    <row r="26" spans="1:5" ht="15">
      <c r="A26" s="967"/>
      <c r="B26" s="967" t="s">
        <v>471</v>
      </c>
      <c r="C26" s="1922" t="s">
        <v>472</v>
      </c>
      <c r="D26" s="1922"/>
      <c r="E26" s="967"/>
    </row>
    <row r="27" spans="1:5" ht="15">
      <c r="A27" s="967"/>
      <c r="B27" s="967"/>
      <c r="C27" s="1922" t="s">
        <v>473</v>
      </c>
      <c r="D27" s="1922"/>
      <c r="E27" s="967"/>
    </row>
    <row r="28" spans="1:5" ht="24" customHeight="1">
      <c r="A28" s="967"/>
      <c r="B28" s="967"/>
      <c r="C28" s="1927" t="s">
        <v>474</v>
      </c>
      <c r="D28" s="1927"/>
      <c r="E28" s="967"/>
    </row>
    <row r="29" spans="1:5" ht="15">
      <c r="A29" s="967"/>
      <c r="B29" s="967"/>
      <c r="C29" s="1922" t="s">
        <v>475</v>
      </c>
      <c r="D29" s="1922"/>
      <c r="E29" s="1922"/>
    </row>
    <row r="30" spans="1:5" ht="15">
      <c r="A30" s="967"/>
      <c r="B30" s="967"/>
      <c r="C30" s="1922" t="s">
        <v>476</v>
      </c>
      <c r="D30" s="1922"/>
      <c r="E30" s="1922"/>
    </row>
    <row r="31" spans="1:5" ht="15">
      <c r="A31" s="967"/>
      <c r="B31" s="967"/>
      <c r="C31" s="1922" t="s">
        <v>477</v>
      </c>
      <c r="D31" s="1922"/>
      <c r="E31" s="1922"/>
    </row>
    <row r="32" spans="1:5" ht="15">
      <c r="A32" s="967"/>
      <c r="B32" s="967"/>
      <c r="C32" s="1922" t="s">
        <v>478</v>
      </c>
      <c r="D32" s="1922"/>
      <c r="E32" s="1922"/>
    </row>
  </sheetData>
  <sheetProtection/>
  <mergeCells count="12">
    <mergeCell ref="C29:E29"/>
    <mergeCell ref="C30:E30"/>
    <mergeCell ref="C31:E31"/>
    <mergeCell ref="C7:C8"/>
    <mergeCell ref="C32:E32"/>
    <mergeCell ref="C27:D27"/>
    <mergeCell ref="B15:C15"/>
    <mergeCell ref="C18:D18"/>
    <mergeCell ref="B22:D22"/>
    <mergeCell ref="C24:D24"/>
    <mergeCell ref="C26:D26"/>
    <mergeCell ref="C28:D28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portrait" paperSize="9" r:id="rId1"/>
  <headerFooter alignWithMargins="0">
    <oddHeader>&amp;C&amp;"Times New Roman,Félkövér"&amp;9ZAJK KÖZSÉG ÖNKORMÁNYZATA ÁLTAL NYÚJTOTT KÖZVETETT KEDVEZMÉNYEK MENTESSÉGEK &amp;R
&amp;"Times New Roman,Félkövér"&amp;9 8.mellékle&amp;"Arial,Normál"&amp;10t
&amp;"Times New Roman,Félkövér"&amp;9Adatok: Ft-ban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27.7109375" style="596" customWidth="1"/>
    <col min="2" max="2" width="10.7109375" style="596" customWidth="1"/>
    <col min="3" max="3" width="6.57421875" style="596" customWidth="1"/>
    <col min="4" max="4" width="9.8515625" style="596" customWidth="1"/>
    <col min="5" max="5" width="8.421875" style="596" customWidth="1"/>
    <col min="6" max="6" width="8.28125" style="596" customWidth="1"/>
    <col min="7" max="7" width="9.8515625" style="596" customWidth="1"/>
    <col min="8" max="8" width="10.28125" style="596" customWidth="1"/>
    <col min="9" max="9" width="9.421875" style="596" customWidth="1"/>
    <col min="10" max="10" width="10.00390625" style="596" customWidth="1"/>
    <col min="11" max="11" width="9.421875" style="596" customWidth="1"/>
    <col min="12" max="12" width="10.421875" style="596" customWidth="1"/>
    <col min="13" max="13" width="9.140625" style="596" customWidth="1"/>
    <col min="14" max="14" width="12.28125" style="596" customWidth="1"/>
    <col min="15" max="16384" width="9.140625" style="596" customWidth="1"/>
  </cols>
  <sheetData>
    <row r="1" spans="13:14" ht="12.75" customHeight="1" thickBot="1">
      <c r="M1" s="1930" t="s">
        <v>486</v>
      </c>
      <c r="N1" s="1930"/>
    </row>
    <row r="2" spans="1:14" s="597" customFormat="1" ht="13.5" customHeight="1" thickBot="1">
      <c r="A2" s="1928" t="s">
        <v>141</v>
      </c>
      <c r="B2" s="1931" t="s">
        <v>924</v>
      </c>
      <c r="C2" s="1931" t="s">
        <v>393</v>
      </c>
      <c r="D2" s="1931" t="s">
        <v>925</v>
      </c>
      <c r="E2" s="1932" t="s">
        <v>926</v>
      </c>
      <c r="F2" s="1932"/>
      <c r="G2" s="1932"/>
      <c r="H2" s="1933" t="s">
        <v>927</v>
      </c>
      <c r="I2" s="1933"/>
      <c r="J2" s="1933" t="s">
        <v>1263</v>
      </c>
      <c r="K2" s="1933"/>
      <c r="L2" s="1934" t="s">
        <v>485</v>
      </c>
      <c r="M2" s="1934"/>
      <c r="N2" s="1928" t="s">
        <v>928</v>
      </c>
    </row>
    <row r="3" spans="1:14" s="597" customFormat="1" ht="84.75" customHeight="1" thickBot="1">
      <c r="A3" s="1929"/>
      <c r="B3" s="1931"/>
      <c r="C3" s="1931"/>
      <c r="D3" s="1931"/>
      <c r="E3" s="1274" t="s">
        <v>482</v>
      </c>
      <c r="F3" s="1275" t="s">
        <v>483</v>
      </c>
      <c r="G3" s="1276" t="s">
        <v>484</v>
      </c>
      <c r="H3" s="1277" t="s">
        <v>929</v>
      </c>
      <c r="I3" s="1276" t="s">
        <v>930</v>
      </c>
      <c r="J3" s="1277" t="s">
        <v>931</v>
      </c>
      <c r="K3" s="1276" t="s">
        <v>930</v>
      </c>
      <c r="L3" s="1277" t="s">
        <v>931</v>
      </c>
      <c r="M3" s="1278" t="s">
        <v>930</v>
      </c>
      <c r="N3" s="1935"/>
    </row>
    <row r="4" spans="1:14" ht="22.5" customHeight="1">
      <c r="A4" s="1054"/>
      <c r="B4" s="1055"/>
      <c r="C4" s="1056"/>
      <c r="D4" s="1057"/>
      <c r="E4" s="1058">
        <v>0</v>
      </c>
      <c r="F4" s="1058">
        <v>0</v>
      </c>
      <c r="G4" s="1058">
        <v>0</v>
      </c>
      <c r="H4" s="1058">
        <v>0</v>
      </c>
      <c r="I4" s="1058">
        <v>0</v>
      </c>
      <c r="J4" s="1058">
        <v>0</v>
      </c>
      <c r="K4" s="1058">
        <v>0</v>
      </c>
      <c r="L4" s="1058">
        <v>0</v>
      </c>
      <c r="M4" s="1058">
        <v>0</v>
      </c>
      <c r="N4" s="1054">
        <v>0</v>
      </c>
    </row>
    <row r="5" spans="1:14" ht="24.75" customHeight="1">
      <c r="A5" s="1022"/>
      <c r="B5" s="1023"/>
      <c r="C5" s="1021"/>
      <c r="D5" s="1024"/>
      <c r="E5" s="1025"/>
      <c r="F5" s="1026"/>
      <c r="G5" s="1026"/>
      <c r="H5" s="1026"/>
      <c r="I5" s="1026"/>
      <c r="J5" s="1026"/>
      <c r="K5" s="1026"/>
      <c r="L5" s="1026"/>
      <c r="M5" s="1027"/>
      <c r="N5" s="1022"/>
    </row>
    <row r="6" spans="1:14" ht="24.75" customHeight="1">
      <c r="A6" s="1022"/>
      <c r="B6" s="1023"/>
      <c r="C6" s="1021"/>
      <c r="D6" s="1024"/>
      <c r="E6" s="1025"/>
      <c r="F6" s="1026"/>
      <c r="G6" s="1026"/>
      <c r="H6" s="1026"/>
      <c r="I6" s="1026"/>
      <c r="J6" s="1026"/>
      <c r="K6" s="1026"/>
      <c r="L6" s="1026"/>
      <c r="M6" s="1027"/>
      <c r="N6" s="1022"/>
    </row>
    <row r="7" spans="1:14" ht="24.75" customHeight="1">
      <c r="A7" s="1022"/>
      <c r="B7" s="1023"/>
      <c r="C7" s="1021"/>
      <c r="D7" s="1024"/>
      <c r="E7" s="1025"/>
      <c r="F7" s="1026"/>
      <c r="G7" s="1026"/>
      <c r="H7" s="1026"/>
      <c r="I7" s="1026"/>
      <c r="J7" s="1026"/>
      <c r="K7" s="1026"/>
      <c r="L7" s="1026"/>
      <c r="M7" s="1027"/>
      <c r="N7" s="1022"/>
    </row>
    <row r="8" spans="1:14" ht="24.75" customHeight="1">
      <c r="A8" s="1022"/>
      <c r="B8" s="1023"/>
      <c r="C8" s="1021"/>
      <c r="D8" s="1024"/>
      <c r="E8" s="1025"/>
      <c r="F8" s="1026"/>
      <c r="G8" s="1026"/>
      <c r="H8" s="1026"/>
      <c r="I8" s="1026"/>
      <c r="J8" s="1026"/>
      <c r="K8" s="1026"/>
      <c r="L8" s="1026"/>
      <c r="M8" s="1027"/>
      <c r="N8" s="1022"/>
    </row>
    <row r="9" spans="1:14" ht="24.75" customHeight="1">
      <c r="A9" s="1022"/>
      <c r="B9" s="1023"/>
      <c r="C9" s="1021"/>
      <c r="D9" s="1024"/>
      <c r="E9" s="1025"/>
      <c r="F9" s="1026"/>
      <c r="G9" s="1026"/>
      <c r="H9" s="1026"/>
      <c r="I9" s="1026"/>
      <c r="J9" s="1026"/>
      <c r="K9" s="1026"/>
      <c r="L9" s="1026"/>
      <c r="M9" s="1027"/>
      <c r="N9" s="1022"/>
    </row>
    <row r="10" spans="1:14" ht="24.75" customHeight="1">
      <c r="A10" s="1022"/>
      <c r="B10" s="1023"/>
      <c r="C10" s="1021"/>
      <c r="D10" s="1024"/>
      <c r="E10" s="1025"/>
      <c r="F10" s="1026"/>
      <c r="G10" s="1026"/>
      <c r="H10" s="1026"/>
      <c r="I10" s="1026"/>
      <c r="J10" s="1026"/>
      <c r="K10" s="1026"/>
      <c r="L10" s="1026"/>
      <c r="M10" s="1027"/>
      <c r="N10" s="1022"/>
    </row>
    <row r="11" spans="1:14" ht="24.75" customHeight="1">
      <c r="A11" s="1022"/>
      <c r="B11" s="1023"/>
      <c r="C11" s="1021"/>
      <c r="D11" s="1024"/>
      <c r="E11" s="1025"/>
      <c r="F11" s="1026"/>
      <c r="G11" s="1026"/>
      <c r="H11" s="1026"/>
      <c r="I11" s="1026"/>
      <c r="J11" s="1026"/>
      <c r="K11" s="1026"/>
      <c r="L11" s="1026"/>
      <c r="M11" s="1027"/>
      <c r="N11" s="1022"/>
    </row>
    <row r="12" spans="1:14" ht="24.75" customHeight="1">
      <c r="A12" s="1028"/>
      <c r="B12" s="1023"/>
      <c r="C12" s="1029"/>
      <c r="D12" s="1024"/>
      <c r="E12" s="1025"/>
      <c r="F12" s="1026"/>
      <c r="G12" s="1026"/>
      <c r="H12" s="1026"/>
      <c r="I12" s="1026"/>
      <c r="J12" s="1026"/>
      <c r="K12" s="1026"/>
      <c r="L12" s="1026"/>
      <c r="M12" s="1027"/>
      <c r="N12" s="1022"/>
    </row>
    <row r="13" spans="1:14" ht="24.75" customHeight="1" thickBot="1">
      <c r="A13" s="1030"/>
      <c r="B13" s="1031"/>
      <c r="C13" s="1029"/>
      <c r="D13" s="1032"/>
      <c r="E13" s="1033"/>
      <c r="F13" s="1034"/>
      <c r="G13" s="1034"/>
      <c r="H13" s="1034"/>
      <c r="I13" s="1034"/>
      <c r="J13" s="1034"/>
      <c r="K13" s="1034"/>
      <c r="L13" s="1034"/>
      <c r="M13" s="1035"/>
      <c r="N13" s="1036"/>
    </row>
    <row r="14" spans="1:14" ht="36" customHeight="1" hidden="1">
      <c r="A14" s="1037"/>
      <c r="B14" s="1038"/>
      <c r="C14" s="1039"/>
      <c r="D14" s="1040"/>
      <c r="E14" s="1041"/>
      <c r="F14" s="1041"/>
      <c r="G14" s="1041"/>
      <c r="H14" s="1041"/>
      <c r="I14" s="1041"/>
      <c r="J14" s="1041"/>
      <c r="K14" s="1041"/>
      <c r="L14" s="1041"/>
      <c r="M14" s="1042"/>
      <c r="N14" s="1043"/>
    </row>
    <row r="15" spans="1:14" ht="24.75" customHeight="1" hidden="1">
      <c r="A15" s="1044"/>
      <c r="B15" s="1045"/>
      <c r="C15" s="1039"/>
      <c r="D15" s="1046"/>
      <c r="E15" s="1026"/>
      <c r="F15" s="1026"/>
      <c r="G15" s="1026"/>
      <c r="H15" s="1026"/>
      <c r="I15" s="1026"/>
      <c r="J15" s="1026"/>
      <c r="K15" s="1026"/>
      <c r="L15" s="1026"/>
      <c r="M15" s="1027"/>
      <c r="N15" s="1022"/>
    </row>
    <row r="16" spans="1:14" ht="36" customHeight="1" hidden="1">
      <c r="A16" s="1044"/>
      <c r="B16" s="1045"/>
      <c r="C16" s="1039"/>
      <c r="D16" s="1046"/>
      <c r="E16" s="1026"/>
      <c r="F16" s="1026"/>
      <c r="G16" s="1026"/>
      <c r="H16" s="1026"/>
      <c r="I16" s="1026"/>
      <c r="J16" s="1026"/>
      <c r="K16" s="1026"/>
      <c r="L16" s="1026"/>
      <c r="M16" s="1027"/>
      <c r="N16" s="1022"/>
    </row>
    <row r="17" spans="1:14" ht="29.25" customHeight="1" hidden="1">
      <c r="A17" s="1044"/>
      <c r="B17" s="1045"/>
      <c r="C17" s="1039"/>
      <c r="D17" s="1046"/>
      <c r="E17" s="1047"/>
      <c r="F17" s="1026"/>
      <c r="G17" s="1026"/>
      <c r="H17" s="1026"/>
      <c r="I17" s="1026"/>
      <c r="J17" s="1026"/>
      <c r="K17" s="1026"/>
      <c r="L17" s="1026"/>
      <c r="M17" s="1027"/>
      <c r="N17" s="1022"/>
    </row>
    <row r="18" spans="1:14" ht="24.75" customHeight="1" hidden="1">
      <c r="A18" s="1026"/>
      <c r="B18" s="1045"/>
      <c r="C18" s="1045"/>
      <c r="D18" s="1046"/>
      <c r="E18" s="1026"/>
      <c r="F18" s="1026"/>
      <c r="G18" s="1026"/>
      <c r="H18" s="1026"/>
      <c r="I18" s="1026"/>
      <c r="J18" s="1026"/>
      <c r="K18" s="1026"/>
      <c r="L18" s="1026"/>
      <c r="M18" s="1027"/>
      <c r="N18" s="1022"/>
    </row>
    <row r="19" spans="1:14" ht="24.75" customHeight="1" hidden="1">
      <c r="A19" s="1048"/>
      <c r="B19" s="1049"/>
      <c r="C19" s="1049"/>
      <c r="D19" s="1050"/>
      <c r="E19" s="1051"/>
      <c r="F19" s="1051"/>
      <c r="G19" s="1048"/>
      <c r="H19" s="1048"/>
      <c r="I19" s="1048"/>
      <c r="J19" s="1051"/>
      <c r="K19" s="1048"/>
      <c r="L19" s="1048"/>
      <c r="M19" s="1052"/>
      <c r="N19" s="1053"/>
    </row>
    <row r="20" spans="1:14" ht="19.5" customHeight="1" thickBot="1">
      <c r="A20" s="1279" t="s">
        <v>932</v>
      </c>
      <c r="B20" s="1280"/>
      <c r="C20" s="1280"/>
      <c r="D20" s="1281">
        <f aca="true" t="shared" si="0" ref="D20:N20">SUM(D4:D19)</f>
        <v>0</v>
      </c>
      <c r="E20" s="1282">
        <f t="shared" si="0"/>
        <v>0</v>
      </c>
      <c r="F20" s="1283">
        <f t="shared" si="0"/>
        <v>0</v>
      </c>
      <c r="G20" s="1283">
        <f t="shared" si="0"/>
        <v>0</v>
      </c>
      <c r="H20" s="1283">
        <f t="shared" si="0"/>
        <v>0</v>
      </c>
      <c r="I20" s="1283">
        <f t="shared" si="0"/>
        <v>0</v>
      </c>
      <c r="J20" s="1283">
        <f t="shared" si="0"/>
        <v>0</v>
      </c>
      <c r="K20" s="1283">
        <f t="shared" si="0"/>
        <v>0</v>
      </c>
      <c r="L20" s="1283">
        <f t="shared" si="0"/>
        <v>0</v>
      </c>
      <c r="M20" s="1284">
        <f t="shared" si="0"/>
        <v>0</v>
      </c>
      <c r="N20" s="1280">
        <f t="shared" si="0"/>
        <v>0</v>
      </c>
    </row>
    <row r="21" spans="1:14" ht="10.5" customHeight="1">
      <c r="A21" s="598"/>
      <c r="B21" s="598"/>
      <c r="C21" s="598"/>
      <c r="D21" s="598"/>
      <c r="E21" s="598"/>
      <c r="F21" s="598"/>
      <c r="G21" s="598"/>
      <c r="H21" s="598"/>
      <c r="I21" s="598"/>
      <c r="J21" s="598"/>
      <c r="K21" s="599"/>
      <c r="L21" s="599"/>
      <c r="M21" s="599"/>
      <c r="N21" s="599"/>
    </row>
    <row r="22" spans="1:14" ht="21.75" customHeight="1">
      <c r="A22" s="600"/>
      <c r="B22" s="600"/>
      <c r="C22" s="600"/>
      <c r="D22" s="600"/>
      <c r="E22" s="1937"/>
      <c r="F22" s="1936"/>
      <c r="G22" s="1936"/>
      <c r="H22" s="1936"/>
      <c r="I22" s="1936"/>
      <c r="J22" s="1936"/>
      <c r="K22" s="1936"/>
      <c r="L22" s="1936"/>
      <c r="M22" s="1936"/>
      <c r="N22" s="1936"/>
    </row>
    <row r="23" spans="1:14" ht="13.5" customHeight="1">
      <c r="A23" s="601"/>
      <c r="B23" s="601"/>
      <c r="C23" s="601"/>
      <c r="D23" s="601"/>
      <c r="E23" s="1937"/>
      <c r="F23" s="1936"/>
      <c r="G23" s="1936"/>
      <c r="H23" s="600"/>
      <c r="I23" s="600"/>
      <c r="J23" s="600"/>
      <c r="K23" s="600"/>
      <c r="L23" s="600"/>
      <c r="M23" s="600"/>
      <c r="N23" s="1936"/>
    </row>
    <row r="24" spans="1:14" ht="13.5" customHeight="1">
      <c r="A24" s="602"/>
      <c r="B24" s="602"/>
      <c r="C24" s="602"/>
      <c r="D24" s="602"/>
      <c r="E24" s="602"/>
      <c r="F24" s="602"/>
      <c r="G24" s="602"/>
      <c r="H24" s="602"/>
      <c r="I24" s="602"/>
      <c r="J24" s="602"/>
      <c r="K24" s="602"/>
      <c r="L24" s="602"/>
      <c r="M24" s="602"/>
      <c r="N24" s="602"/>
    </row>
    <row r="25" spans="1:10" ht="19.5" customHeight="1">
      <c r="A25" s="603"/>
      <c r="B25" s="603"/>
      <c r="C25" s="603"/>
      <c r="D25" s="603"/>
      <c r="E25" s="604"/>
      <c r="F25" s="604"/>
      <c r="G25" s="605"/>
      <c r="H25" s="603"/>
      <c r="I25" s="603"/>
      <c r="J25" s="603"/>
    </row>
    <row r="26" spans="1:10" ht="19.5" customHeight="1">
      <c r="A26" s="606"/>
      <c r="B26" s="606"/>
      <c r="C26" s="606"/>
      <c r="D26" s="606"/>
      <c r="E26" s="606"/>
      <c r="F26" s="606"/>
      <c r="G26" s="606"/>
      <c r="H26" s="606"/>
      <c r="I26" s="606"/>
      <c r="J26" s="606"/>
    </row>
    <row r="27" spans="1:10" ht="19.5" customHeight="1">
      <c r="A27" s="606"/>
      <c r="B27" s="606"/>
      <c r="C27" s="606"/>
      <c r="D27" s="606"/>
      <c r="E27" s="606"/>
      <c r="F27" s="606"/>
      <c r="G27" s="606"/>
      <c r="H27" s="606"/>
      <c r="I27" s="606"/>
      <c r="J27" s="606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 selectLockedCells="1" selectUnlockedCells="1"/>
  <mergeCells count="17">
    <mergeCell ref="N22:N23"/>
    <mergeCell ref="E22:E23"/>
    <mergeCell ref="F22:F23"/>
    <mergeCell ref="G22:G23"/>
    <mergeCell ref="H22:I22"/>
    <mergeCell ref="J22:K22"/>
    <mergeCell ref="L22:M22"/>
    <mergeCell ref="A2:A3"/>
    <mergeCell ref="M1:N1"/>
    <mergeCell ref="B2:B3"/>
    <mergeCell ref="C2:C3"/>
    <mergeCell ref="D2:D3"/>
    <mergeCell ref="E2:G2"/>
    <mergeCell ref="H2:I2"/>
    <mergeCell ref="J2:K2"/>
    <mergeCell ref="L2:M2"/>
    <mergeCell ref="N2:N3"/>
  </mergeCells>
  <printOptions horizontalCentered="1"/>
  <pageMargins left="0.15763888888888888" right="0.15763888888888888" top="1.2486111111111111" bottom="0.5902777777777778" header="0.6694444444444444" footer="0.5118055555555555"/>
  <pageSetup horizontalDpi="300" verticalDpi="300" orientation="landscape" paperSize="9" scale="85" r:id="rId1"/>
  <headerFooter alignWithMargins="0">
    <oddHeader>&amp;C&amp;"Times New Roman,Félkövér"ZAJK KÖZSÉG ÖNKORMÁNYZATÁNAK ADÓSSÁGSZOLGÁLATA 2017-2019. ÉVEK
&amp;R&amp;"Times New Roman CE,Félkövér"
 9.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B1:F24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2.140625" style="0" customWidth="1"/>
    <col min="2" max="2" width="32.421875" style="0" customWidth="1"/>
    <col min="3" max="3" width="11.57421875" style="0" customWidth="1"/>
    <col min="4" max="4" width="18.28125" style="0" customWidth="1"/>
    <col min="5" max="6" width="0" style="0" hidden="1" customWidth="1"/>
  </cols>
  <sheetData>
    <row r="1" spans="4:5" ht="12.75">
      <c r="D1" s="1891" t="s">
        <v>933</v>
      </c>
      <c r="E1" s="1891"/>
    </row>
    <row r="2" spans="2:5" ht="13.5">
      <c r="B2" s="316"/>
      <c r="C2" s="316"/>
      <c r="D2" s="316"/>
      <c r="E2" s="316"/>
    </row>
    <row r="3" spans="2:5" ht="15">
      <c r="B3" s="1779" t="s">
        <v>934</v>
      </c>
      <c r="C3" s="1779"/>
      <c r="D3" s="1779"/>
      <c r="E3" s="1779"/>
    </row>
    <row r="6" spans="2:6" ht="22.5" customHeight="1">
      <c r="B6" s="1938" t="s">
        <v>935</v>
      </c>
      <c r="C6" s="1938"/>
      <c r="D6" s="1938"/>
      <c r="E6" s="607"/>
      <c r="F6" s="317"/>
    </row>
    <row r="7" spans="2:6" ht="49.5" customHeight="1">
      <c r="B7" s="281" t="s">
        <v>141</v>
      </c>
      <c r="C7" s="608" t="s">
        <v>936</v>
      </c>
      <c r="D7" s="608" t="s">
        <v>937</v>
      </c>
      <c r="E7" s="608"/>
      <c r="F7" s="609"/>
    </row>
    <row r="8" spans="2:6" ht="20.25" customHeight="1">
      <c r="B8" s="608" t="s">
        <v>650</v>
      </c>
      <c r="C8" s="608"/>
      <c r="D8" s="608"/>
      <c r="E8" s="608"/>
      <c r="F8" s="610"/>
    </row>
    <row r="9" spans="2:6" ht="13.5">
      <c r="B9" s="282" t="s">
        <v>938</v>
      </c>
      <c r="C9" s="611"/>
      <c r="D9" s="611"/>
      <c r="E9" s="611"/>
      <c r="F9" s="352"/>
    </row>
    <row r="10" spans="2:6" ht="13.5">
      <c r="B10" s="283"/>
      <c r="C10" s="612"/>
      <c r="D10" s="612"/>
      <c r="E10" s="612"/>
      <c r="F10" s="8"/>
    </row>
    <row r="11" spans="2:6" ht="13.5">
      <c r="B11" s="283"/>
      <c r="C11" s="612"/>
      <c r="D11" s="612"/>
      <c r="E11" s="612"/>
      <c r="F11" s="8"/>
    </row>
    <row r="12" spans="2:6" ht="13.5">
      <c r="B12" s="283" t="s">
        <v>939</v>
      </c>
      <c r="C12" s="612"/>
      <c r="D12" s="612"/>
      <c r="E12" s="612"/>
      <c r="F12" s="8"/>
    </row>
    <row r="13" spans="2:6" ht="13.5">
      <c r="B13" s="283" t="s">
        <v>940</v>
      </c>
      <c r="C13" s="612"/>
      <c r="D13" s="612"/>
      <c r="E13" s="612"/>
      <c r="F13" s="8"/>
    </row>
    <row r="14" spans="2:6" ht="13.5" hidden="1">
      <c r="B14" s="283"/>
      <c r="C14" s="612"/>
      <c r="D14" s="612"/>
      <c r="E14" s="612"/>
      <c r="F14" s="8"/>
    </row>
    <row r="15" spans="2:6" ht="13.5">
      <c r="B15" s="283" t="s">
        <v>941</v>
      </c>
      <c r="C15" s="612"/>
      <c r="D15" s="612"/>
      <c r="E15" s="612"/>
      <c r="F15" s="8"/>
    </row>
    <row r="16" spans="2:6" ht="13.5">
      <c r="B16" s="283" t="s">
        <v>942</v>
      </c>
      <c r="C16" s="612"/>
      <c r="D16" s="612"/>
      <c r="E16" s="612"/>
      <c r="F16" s="8"/>
    </row>
    <row r="17" spans="2:6" ht="13.5" hidden="1">
      <c r="B17" s="283"/>
      <c r="C17" s="612"/>
      <c r="D17" s="612"/>
      <c r="E17" s="612"/>
      <c r="F17" s="8"/>
    </row>
    <row r="18" spans="2:6" ht="13.5" hidden="1">
      <c r="B18" s="283"/>
      <c r="C18" s="612"/>
      <c r="D18" s="612"/>
      <c r="E18" s="612"/>
      <c r="F18" s="8"/>
    </row>
    <row r="19" spans="2:6" ht="13.5">
      <c r="B19" s="283"/>
      <c r="C19" s="612"/>
      <c r="D19" s="612"/>
      <c r="E19" s="612"/>
      <c r="F19" s="8"/>
    </row>
    <row r="20" spans="2:6" ht="13.5">
      <c r="B20" s="283"/>
      <c r="C20" s="612"/>
      <c r="D20" s="612"/>
      <c r="E20" s="612"/>
      <c r="F20" s="8"/>
    </row>
    <row r="21" spans="2:6" ht="13.5">
      <c r="B21" s="283"/>
      <c r="C21" s="612"/>
      <c r="D21" s="612"/>
      <c r="E21" s="612"/>
      <c r="F21" s="8"/>
    </row>
    <row r="22" spans="2:6" ht="13.5" hidden="1">
      <c r="B22" s="283"/>
      <c r="C22" s="612"/>
      <c r="D22" s="612"/>
      <c r="E22" s="612"/>
      <c r="F22" s="8"/>
    </row>
    <row r="23" spans="2:6" ht="13.5">
      <c r="B23" s="284" t="s">
        <v>661</v>
      </c>
      <c r="C23" s="613">
        <v>1</v>
      </c>
      <c r="D23" s="613"/>
      <c r="E23" s="613"/>
      <c r="F23" s="614"/>
    </row>
    <row r="24" spans="2:6" ht="15">
      <c r="B24" s="285" t="s">
        <v>943</v>
      </c>
      <c r="C24" s="280">
        <f>SUM(C9:C23)</f>
        <v>1</v>
      </c>
      <c r="D24" s="280">
        <f>SUM(D9:D23)</f>
        <v>0</v>
      </c>
      <c r="E24" s="280"/>
      <c r="F24" s="4"/>
    </row>
  </sheetData>
  <sheetProtection selectLockedCells="1" selectUnlockedCells="1"/>
  <mergeCells count="3">
    <mergeCell ref="D1:E1"/>
    <mergeCell ref="B3:E3"/>
    <mergeCell ref="B6:D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J123"/>
  <sheetViews>
    <sheetView zoomScale="90" zoomScaleNormal="90" zoomScalePageLayoutView="0" workbookViewId="0" topLeftCell="A68">
      <selection activeCell="Z99" sqref="Z99"/>
    </sheetView>
  </sheetViews>
  <sheetFormatPr defaultColWidth="9.140625" defaultRowHeight="12.75"/>
  <cols>
    <col min="1" max="1" width="5.140625" style="276" customWidth="1"/>
    <col min="2" max="2" width="7.00390625" style="0" customWidth="1"/>
    <col min="3" max="3" width="52.7109375" style="0" customWidth="1"/>
    <col min="4" max="4" width="9.421875" style="0" hidden="1" customWidth="1"/>
    <col min="5" max="5" width="11.00390625" style="0" hidden="1" customWidth="1"/>
    <col min="6" max="6" width="11.57421875" style="0" customWidth="1"/>
    <col min="7" max="7" width="11.421875" style="0" customWidth="1"/>
    <col min="8" max="8" width="10.140625" style="0" bestFit="1" customWidth="1"/>
    <col min="9" max="9" width="12.140625" style="0" customWidth="1"/>
    <col min="10" max="10" width="10.140625" style="0" bestFit="1" customWidth="1"/>
  </cols>
  <sheetData>
    <row r="2" spans="1:9" ht="12" customHeight="1">
      <c r="A2" s="1774" t="s">
        <v>1312</v>
      </c>
      <c r="B2" s="1774"/>
      <c r="C2" s="1774"/>
      <c r="D2" s="1774"/>
      <c r="E2" s="1774"/>
      <c r="F2" s="1774"/>
      <c r="G2" s="1774"/>
      <c r="H2" s="1774"/>
      <c r="I2" s="1774"/>
    </row>
    <row r="3" spans="6:7" ht="12.75" customHeight="1">
      <c r="F3" s="1777"/>
      <c r="G3" s="1777"/>
    </row>
    <row r="4" spans="1:9" ht="14.25" customHeight="1">
      <c r="A4" s="1773" t="s">
        <v>1102</v>
      </c>
      <c r="B4" s="1773"/>
      <c r="C4" s="1773"/>
      <c r="D4" s="1773"/>
      <c r="E4" s="1773"/>
      <c r="F4" s="1773"/>
      <c r="G4" s="1773"/>
      <c r="H4" s="1773"/>
      <c r="I4" s="1773"/>
    </row>
    <row r="5" spans="1:9" ht="15.75" customHeight="1" thickBot="1">
      <c r="A5" s="1772" t="s">
        <v>238</v>
      </c>
      <c r="B5" s="1772"/>
      <c r="C5" s="1772"/>
      <c r="D5" s="1772"/>
      <c r="E5" s="1772"/>
      <c r="F5" s="1772"/>
      <c r="G5" s="1772"/>
      <c r="H5" s="1772"/>
      <c r="I5" s="1772"/>
    </row>
    <row r="6" spans="1:9" s="879" customFormat="1" ht="31.5" customHeight="1" thickBot="1">
      <c r="A6" s="875" t="s">
        <v>1104</v>
      </c>
      <c r="B6" s="876" t="s">
        <v>693</v>
      </c>
      <c r="C6" s="877" t="s">
        <v>1105</v>
      </c>
      <c r="D6" s="878"/>
      <c r="E6" s="878"/>
      <c r="F6" s="878" t="s">
        <v>1296</v>
      </c>
      <c r="G6" s="878" t="s">
        <v>1311</v>
      </c>
      <c r="H6" s="1618" t="s">
        <v>1340</v>
      </c>
      <c r="I6" s="1618" t="s">
        <v>1345</v>
      </c>
    </row>
    <row r="7" spans="1:9" ht="13.5" thickBot="1">
      <c r="A7" s="159">
        <v>1</v>
      </c>
      <c r="B7" s="160"/>
      <c r="C7" s="161">
        <v>2</v>
      </c>
      <c r="D7" s="162"/>
      <c r="E7" s="162"/>
      <c r="F7" s="162">
        <v>3</v>
      </c>
      <c r="G7" s="1455">
        <v>4</v>
      </c>
      <c r="H7" s="1626">
        <v>5</v>
      </c>
      <c r="I7" s="1626">
        <v>6</v>
      </c>
    </row>
    <row r="8" spans="1:9" ht="15" customHeight="1" thickBot="1">
      <c r="A8" s="1564" t="s">
        <v>1106</v>
      </c>
      <c r="B8" s="898" t="s">
        <v>1107</v>
      </c>
      <c r="C8" s="1476" t="s">
        <v>1108</v>
      </c>
      <c r="D8" s="1489"/>
      <c r="E8" s="1452"/>
      <c r="F8" s="895">
        <f>SUM(F9:F14)</f>
        <v>22417553</v>
      </c>
      <c r="G8" s="1619">
        <f>SUM(G9:G14)</f>
        <v>25581776</v>
      </c>
      <c r="H8" s="1643">
        <f>SUM(H9:H14)</f>
        <v>3142674</v>
      </c>
      <c r="I8" s="1641">
        <f aca="true" t="shared" si="0" ref="I8:I15">G8+H8</f>
        <v>28724450</v>
      </c>
    </row>
    <row r="9" spans="1:9" ht="12.75">
      <c r="A9" s="1565" t="s">
        <v>1109</v>
      </c>
      <c r="B9" s="881" t="s">
        <v>1110</v>
      </c>
      <c r="C9" s="1431" t="s">
        <v>1111</v>
      </c>
      <c r="D9" s="1490"/>
      <c r="E9" s="1453"/>
      <c r="F9" s="882">
        <v>14350553</v>
      </c>
      <c r="G9" s="1620">
        <v>14675696</v>
      </c>
      <c r="H9" s="1645">
        <v>46606</v>
      </c>
      <c r="I9" s="1649">
        <f t="shared" si="0"/>
        <v>14722302</v>
      </c>
    </row>
    <row r="10" spans="1:9" ht="12.75">
      <c r="A10" s="1566" t="s">
        <v>1112</v>
      </c>
      <c r="B10" s="883" t="s">
        <v>1113</v>
      </c>
      <c r="C10" s="1477" t="s">
        <v>1114</v>
      </c>
      <c r="D10" s="1491"/>
      <c r="E10" s="1450"/>
      <c r="F10" s="884"/>
      <c r="G10" s="1621"/>
      <c r="H10" s="1647"/>
      <c r="I10" s="1650">
        <f t="shared" si="0"/>
        <v>0</v>
      </c>
    </row>
    <row r="11" spans="1:9" ht="12.75">
      <c r="A11" s="1566" t="s">
        <v>1115</v>
      </c>
      <c r="B11" s="883" t="s">
        <v>1116</v>
      </c>
      <c r="C11" s="1477" t="s">
        <v>1117</v>
      </c>
      <c r="D11" s="1491"/>
      <c r="E11" s="1450"/>
      <c r="F11" s="884">
        <v>6267000</v>
      </c>
      <c r="G11" s="1621">
        <v>9106080</v>
      </c>
      <c r="H11" s="1651">
        <v>1747328</v>
      </c>
      <c r="I11" s="1650">
        <f t="shared" si="0"/>
        <v>10853408</v>
      </c>
    </row>
    <row r="12" spans="1:9" ht="12.75">
      <c r="A12" s="1566" t="s">
        <v>1118</v>
      </c>
      <c r="B12" s="883" t="s">
        <v>1119</v>
      </c>
      <c r="C12" s="1477" t="s">
        <v>1120</v>
      </c>
      <c r="D12" s="1491"/>
      <c r="E12" s="1450"/>
      <c r="F12" s="884">
        <v>1800000</v>
      </c>
      <c r="G12" s="1621">
        <v>1800000</v>
      </c>
      <c r="H12" s="1647">
        <v>0</v>
      </c>
      <c r="I12" s="1650">
        <f t="shared" si="0"/>
        <v>1800000</v>
      </c>
    </row>
    <row r="13" spans="1:9" ht="12.75">
      <c r="A13" s="1566" t="s">
        <v>1121</v>
      </c>
      <c r="B13" s="883" t="s">
        <v>1122</v>
      </c>
      <c r="C13" s="1477" t="s">
        <v>1123</v>
      </c>
      <c r="D13" s="1491"/>
      <c r="E13" s="1450"/>
      <c r="F13" s="884"/>
      <c r="G13" s="1621"/>
      <c r="H13" s="1647">
        <v>1348740</v>
      </c>
      <c r="I13" s="1650">
        <f t="shared" si="0"/>
        <v>1348740</v>
      </c>
    </row>
    <row r="14" spans="1:9" ht="13.5" thickBot="1">
      <c r="A14" s="1567" t="s">
        <v>1124</v>
      </c>
      <c r="B14" s="883" t="s">
        <v>1125</v>
      </c>
      <c r="C14" s="1478" t="s">
        <v>1126</v>
      </c>
      <c r="D14" s="1492"/>
      <c r="E14" s="1450"/>
      <c r="F14" s="885"/>
      <c r="G14" s="1622"/>
      <c r="H14" s="1652"/>
      <c r="I14" s="1653">
        <f t="shared" si="0"/>
        <v>0</v>
      </c>
    </row>
    <row r="15" spans="1:9" ht="14.25" customHeight="1" thickBot="1">
      <c r="A15" s="1564" t="s">
        <v>1127</v>
      </c>
      <c r="B15" s="899" t="s">
        <v>1128</v>
      </c>
      <c r="C15" s="1479" t="s">
        <v>1129</v>
      </c>
      <c r="D15" s="1493"/>
      <c r="E15" s="1452"/>
      <c r="F15" s="900">
        <f>SUM(F16:F20)</f>
        <v>16713884</v>
      </c>
      <c r="G15" s="1623">
        <f>+G16+G17+G18+G19</f>
        <v>16713884</v>
      </c>
      <c r="H15" s="1643">
        <f>SUM(H16:H19)</f>
        <v>328912</v>
      </c>
      <c r="I15" s="1641">
        <f t="shared" si="0"/>
        <v>17042796</v>
      </c>
    </row>
    <row r="16" spans="1:9" ht="12.75">
      <c r="A16" s="1565" t="s">
        <v>1130</v>
      </c>
      <c r="B16" s="886" t="s">
        <v>1131</v>
      </c>
      <c r="C16" s="1431" t="s">
        <v>1132</v>
      </c>
      <c r="D16" s="1490"/>
      <c r="E16" s="1453"/>
      <c r="F16" s="882"/>
      <c r="G16" s="1620"/>
      <c r="H16" s="1645"/>
      <c r="I16" s="1646"/>
    </row>
    <row r="17" spans="1:9" ht="12.75">
      <c r="A17" s="1566" t="s">
        <v>1133</v>
      </c>
      <c r="B17" s="887" t="s">
        <v>1134</v>
      </c>
      <c r="C17" s="1477" t="s">
        <v>1135</v>
      </c>
      <c r="D17" s="1491"/>
      <c r="E17" s="1450"/>
      <c r="F17" s="884"/>
      <c r="G17" s="1621"/>
      <c r="H17" s="1647"/>
      <c r="I17" s="1648"/>
    </row>
    <row r="18" spans="1:9" ht="12.75">
      <c r="A18" s="1566" t="s">
        <v>1136</v>
      </c>
      <c r="B18" s="887" t="s">
        <v>1137</v>
      </c>
      <c r="C18" s="1477" t="s">
        <v>1138</v>
      </c>
      <c r="D18" s="1491"/>
      <c r="E18" s="1450"/>
      <c r="F18" s="884"/>
      <c r="G18" s="1621"/>
      <c r="H18" s="1647"/>
      <c r="I18" s="1648"/>
    </row>
    <row r="19" spans="1:9" ht="13.5" thickBot="1">
      <c r="A19" s="1566" t="s">
        <v>1139</v>
      </c>
      <c r="B19" s="887" t="s">
        <v>1140</v>
      </c>
      <c r="C19" s="1477" t="s">
        <v>1141</v>
      </c>
      <c r="D19" s="1491"/>
      <c r="E19" s="1450"/>
      <c r="F19" s="884">
        <v>16713884</v>
      </c>
      <c r="G19" s="1621">
        <v>16713884</v>
      </c>
      <c r="H19" s="1647">
        <v>328912</v>
      </c>
      <c r="I19" s="1650">
        <f>G19+H19</f>
        <v>17042796</v>
      </c>
    </row>
    <row r="20" spans="1:9" ht="13.5" hidden="1" thickBot="1">
      <c r="A20" s="1567" t="s">
        <v>1142</v>
      </c>
      <c r="B20" s="888"/>
      <c r="C20" s="1478" t="s">
        <v>1143</v>
      </c>
      <c r="D20" s="1492"/>
      <c r="E20" s="1451"/>
      <c r="F20" s="885"/>
      <c r="G20" s="1622"/>
      <c r="H20" s="1654"/>
      <c r="I20" s="1655"/>
    </row>
    <row r="21" spans="1:9" ht="13.5" thickBot="1">
      <c r="A21" s="1564" t="s">
        <v>1144</v>
      </c>
      <c r="B21" s="899" t="s">
        <v>1145</v>
      </c>
      <c r="C21" s="1476" t="s">
        <v>1146</v>
      </c>
      <c r="D21" s="1489"/>
      <c r="E21" s="1452"/>
      <c r="F21" s="895">
        <f>SUM(F22:F26)</f>
        <v>7184771</v>
      </c>
      <c r="G21" s="1619">
        <f>+G22+G23+G24+G25</f>
        <v>7104380</v>
      </c>
      <c r="H21" s="1643">
        <f>SUM(H22:H25)</f>
        <v>32602747</v>
      </c>
      <c r="I21" s="1641">
        <f>G21+H21</f>
        <v>39707127</v>
      </c>
    </row>
    <row r="22" spans="1:9" ht="12.75">
      <c r="A22" s="1565" t="s">
        <v>1147</v>
      </c>
      <c r="B22" s="886" t="s">
        <v>1148</v>
      </c>
      <c r="C22" s="1431" t="s">
        <v>1149</v>
      </c>
      <c r="D22" s="1490"/>
      <c r="E22" s="1453"/>
      <c r="F22" s="882"/>
      <c r="G22" s="1620"/>
      <c r="H22" s="1656"/>
      <c r="I22" s="1657"/>
    </row>
    <row r="23" spans="1:9" ht="12.75">
      <c r="A23" s="1566" t="s">
        <v>1150</v>
      </c>
      <c r="B23" s="887" t="s">
        <v>1151</v>
      </c>
      <c r="C23" s="1477" t="s">
        <v>1152</v>
      </c>
      <c r="D23" s="1491"/>
      <c r="E23" s="1450"/>
      <c r="F23" s="884"/>
      <c r="G23" s="1621"/>
      <c r="H23" s="1647"/>
      <c r="I23" s="1658"/>
    </row>
    <row r="24" spans="1:9" ht="12" customHeight="1">
      <c r="A24" s="1566" t="s">
        <v>1153</v>
      </c>
      <c r="B24" s="887" t="s">
        <v>1154</v>
      </c>
      <c r="C24" s="1477" t="s">
        <v>1155</v>
      </c>
      <c r="D24" s="1491"/>
      <c r="E24" s="1450"/>
      <c r="F24" s="884"/>
      <c r="G24" s="1621"/>
      <c r="H24" s="1647"/>
      <c r="I24" s="1658"/>
    </row>
    <row r="25" spans="1:9" ht="13.5" thickBot="1">
      <c r="A25" s="1566" t="s">
        <v>1156</v>
      </c>
      <c r="B25" s="887" t="s">
        <v>1157</v>
      </c>
      <c r="C25" s="1477" t="s">
        <v>1158</v>
      </c>
      <c r="D25" s="1491"/>
      <c r="E25" s="1450"/>
      <c r="F25" s="884">
        <v>7184771</v>
      </c>
      <c r="G25" s="1621">
        <v>7104380</v>
      </c>
      <c r="H25" s="1647">
        <v>32602747</v>
      </c>
      <c r="I25" s="1658">
        <f>G25+H25</f>
        <v>39707127</v>
      </c>
    </row>
    <row r="26" spans="1:9" ht="13.5" hidden="1" thickBot="1">
      <c r="A26" s="1567" t="s">
        <v>1159</v>
      </c>
      <c r="B26" s="888"/>
      <c r="C26" s="1478" t="s">
        <v>1160</v>
      </c>
      <c r="D26" s="1492"/>
      <c r="E26" s="1451"/>
      <c r="F26" s="885"/>
      <c r="G26" s="1622"/>
      <c r="H26" s="1635"/>
      <c r="I26" s="1633"/>
    </row>
    <row r="27" spans="1:9" ht="13.5" thickBot="1">
      <c r="A27" s="1564" t="s">
        <v>1161</v>
      </c>
      <c r="B27" s="899" t="s">
        <v>1162</v>
      </c>
      <c r="C27" s="1476" t="s">
        <v>1163</v>
      </c>
      <c r="D27" s="1489"/>
      <c r="E27" s="1452"/>
      <c r="F27" s="895">
        <f>SUM(F28:F32)</f>
        <v>640000</v>
      </c>
      <c r="G27" s="1619">
        <f>+G29+G30</f>
        <v>720000</v>
      </c>
      <c r="H27" s="1643">
        <f>SUM(H28:H32)</f>
        <v>78000</v>
      </c>
      <c r="I27" s="1643">
        <f>SUM(I28:I32)</f>
        <v>798000</v>
      </c>
    </row>
    <row r="28" spans="1:9" ht="12.75">
      <c r="A28" s="1566" t="s">
        <v>1164</v>
      </c>
      <c r="B28" s="887" t="s">
        <v>1165</v>
      </c>
      <c r="C28" s="1477" t="s">
        <v>1166</v>
      </c>
      <c r="D28" s="1491"/>
      <c r="E28" s="1450"/>
      <c r="F28" s="884"/>
      <c r="G28" s="1621"/>
      <c r="H28" s="1636"/>
      <c r="I28" s="1629"/>
    </row>
    <row r="29" spans="1:9" ht="12.75">
      <c r="A29" s="1566" t="s">
        <v>1167</v>
      </c>
      <c r="B29" s="887" t="s">
        <v>1168</v>
      </c>
      <c r="C29" s="1477" t="s">
        <v>1169</v>
      </c>
      <c r="D29" s="1491"/>
      <c r="E29" s="1450"/>
      <c r="F29" s="884">
        <v>400000</v>
      </c>
      <c r="G29" s="1621">
        <v>500000</v>
      </c>
      <c r="H29" s="1647">
        <v>20000</v>
      </c>
      <c r="I29" s="1658">
        <f>G29+H29</f>
        <v>520000</v>
      </c>
    </row>
    <row r="30" spans="1:9" ht="12.75">
      <c r="A30" s="1566" t="s">
        <v>1170</v>
      </c>
      <c r="B30" s="887" t="s">
        <v>1171</v>
      </c>
      <c r="C30" s="1477" t="s">
        <v>1172</v>
      </c>
      <c r="D30" s="1491"/>
      <c r="E30" s="1450"/>
      <c r="F30" s="884">
        <v>240000</v>
      </c>
      <c r="G30" s="1621">
        <v>220000</v>
      </c>
      <c r="H30" s="1647">
        <v>50000</v>
      </c>
      <c r="I30" s="1658">
        <f>G30+H30</f>
        <v>270000</v>
      </c>
    </row>
    <row r="31" spans="1:9" ht="12.75" customHeight="1">
      <c r="A31" s="1566" t="s">
        <v>1173</v>
      </c>
      <c r="B31" s="887" t="s">
        <v>1174</v>
      </c>
      <c r="C31" s="1477" t="s">
        <v>1018</v>
      </c>
      <c r="D31" s="1491"/>
      <c r="E31" s="1450"/>
      <c r="F31" s="884"/>
      <c r="G31" s="1621"/>
      <c r="H31" s="1647"/>
      <c r="I31" s="1658"/>
    </row>
    <row r="32" spans="1:9" ht="13.5" thickBot="1">
      <c r="A32" s="1567" t="s">
        <v>1175</v>
      </c>
      <c r="B32" s="889" t="s">
        <v>1176</v>
      </c>
      <c r="C32" s="1478" t="s">
        <v>1177</v>
      </c>
      <c r="D32" s="1492"/>
      <c r="E32" s="1451"/>
      <c r="F32" s="885"/>
      <c r="G32" s="1622"/>
      <c r="H32" s="1659">
        <v>8000</v>
      </c>
      <c r="I32" s="1660">
        <f>G32+H32</f>
        <v>8000</v>
      </c>
    </row>
    <row r="33" spans="1:9" ht="13.5" thickBot="1">
      <c r="A33" s="1564" t="s">
        <v>1178</v>
      </c>
      <c r="B33" s="899" t="s">
        <v>1179</v>
      </c>
      <c r="C33" s="1476" t="s">
        <v>1180</v>
      </c>
      <c r="D33" s="1489"/>
      <c r="E33" s="1452"/>
      <c r="F33" s="895">
        <f>SUM(F34:F43)</f>
        <v>1396500</v>
      </c>
      <c r="G33" s="1619">
        <f>+G34+G35+G37+G41</f>
        <v>1930500</v>
      </c>
      <c r="H33" s="1643">
        <f>SUM(H34:H43)</f>
        <v>2631281</v>
      </c>
      <c r="I33" s="1643">
        <f>G33+H33</f>
        <v>4561781</v>
      </c>
    </row>
    <row r="34" spans="1:9" ht="12.75">
      <c r="A34" s="1565" t="s">
        <v>1181</v>
      </c>
      <c r="B34" s="886" t="s">
        <v>1182</v>
      </c>
      <c r="C34" s="1431" t="s">
        <v>1183</v>
      </c>
      <c r="D34" s="1490"/>
      <c r="E34" s="1453"/>
      <c r="F34" s="882">
        <v>1300000</v>
      </c>
      <c r="G34" s="1620">
        <v>1500000</v>
      </c>
      <c r="H34" s="1656">
        <v>122365</v>
      </c>
      <c r="I34" s="1657">
        <f>G34+H34</f>
        <v>1622365</v>
      </c>
    </row>
    <row r="35" spans="1:9" ht="12.75">
      <c r="A35" s="1566" t="s">
        <v>1184</v>
      </c>
      <c r="B35" s="887" t="s">
        <v>1185</v>
      </c>
      <c r="C35" s="1477" t="s">
        <v>1186</v>
      </c>
      <c r="D35" s="1491"/>
      <c r="E35" s="1450"/>
      <c r="F35" s="884">
        <v>35000</v>
      </c>
      <c r="G35" s="1621">
        <v>30000</v>
      </c>
      <c r="H35" s="1647">
        <v>0</v>
      </c>
      <c r="I35" s="1657">
        <f aca="true" t="shared" si="1" ref="I35:I41">G35+H35</f>
        <v>30000</v>
      </c>
    </row>
    <row r="36" spans="1:9" ht="12.75">
      <c r="A36" s="1566" t="s">
        <v>1187</v>
      </c>
      <c r="B36" s="887" t="s">
        <v>1188</v>
      </c>
      <c r="C36" s="1477" t="s">
        <v>1189</v>
      </c>
      <c r="D36" s="1491"/>
      <c r="E36" s="1450"/>
      <c r="F36" s="884"/>
      <c r="G36" s="1621"/>
      <c r="H36" s="1647"/>
      <c r="I36" s="1657"/>
    </row>
    <row r="37" spans="1:9" ht="12.75">
      <c r="A37" s="1566" t="s">
        <v>1190</v>
      </c>
      <c r="B37" s="887" t="s">
        <v>1191</v>
      </c>
      <c r="C37" s="1477" t="s">
        <v>1192</v>
      </c>
      <c r="D37" s="1491"/>
      <c r="E37" s="1450"/>
      <c r="F37" s="884">
        <v>60000</v>
      </c>
      <c r="G37" s="1621">
        <v>400000</v>
      </c>
      <c r="H37" s="1647">
        <v>0</v>
      </c>
      <c r="I37" s="1657">
        <f t="shared" si="1"/>
        <v>400000</v>
      </c>
    </row>
    <row r="38" spans="1:9" ht="12.75">
      <c r="A38" s="1566" t="s">
        <v>1193</v>
      </c>
      <c r="B38" s="887" t="s">
        <v>1194</v>
      </c>
      <c r="C38" s="1477" t="s">
        <v>1195</v>
      </c>
      <c r="D38" s="1491"/>
      <c r="E38" s="1450"/>
      <c r="F38" s="884"/>
      <c r="G38" s="1621"/>
      <c r="H38" s="1647"/>
      <c r="I38" s="1657"/>
    </row>
    <row r="39" spans="1:9" ht="12.75">
      <c r="A39" s="1566" t="s">
        <v>1196</v>
      </c>
      <c r="B39" s="887" t="s">
        <v>1197</v>
      </c>
      <c r="C39" s="1477" t="s">
        <v>1198</v>
      </c>
      <c r="D39" s="1491"/>
      <c r="E39" s="1450"/>
      <c r="F39" s="884"/>
      <c r="G39" s="1621"/>
      <c r="H39" s="1647"/>
      <c r="I39" s="1657"/>
    </row>
    <row r="40" spans="1:9" ht="12.75">
      <c r="A40" s="1566" t="s">
        <v>1199</v>
      </c>
      <c r="B40" s="887" t="s">
        <v>1200</v>
      </c>
      <c r="C40" s="1477" t="s">
        <v>1201</v>
      </c>
      <c r="D40" s="1491"/>
      <c r="E40" s="1450"/>
      <c r="F40" s="884"/>
      <c r="G40" s="1621"/>
      <c r="H40" s="1647"/>
      <c r="I40" s="1657"/>
    </row>
    <row r="41" spans="1:9" ht="12.75">
      <c r="A41" s="1566" t="s">
        <v>1202</v>
      </c>
      <c r="B41" s="887" t="s">
        <v>1203</v>
      </c>
      <c r="C41" s="1477" t="s">
        <v>1204</v>
      </c>
      <c r="D41" s="1491"/>
      <c r="E41" s="1450"/>
      <c r="F41" s="884">
        <v>1000</v>
      </c>
      <c r="G41" s="1621">
        <v>500</v>
      </c>
      <c r="H41" s="1647">
        <v>0</v>
      </c>
      <c r="I41" s="1657">
        <f t="shared" si="1"/>
        <v>500</v>
      </c>
    </row>
    <row r="42" spans="1:9" ht="12.75">
      <c r="A42" s="1566" t="s">
        <v>1205</v>
      </c>
      <c r="B42" s="887" t="s">
        <v>1206</v>
      </c>
      <c r="C42" s="1477" t="s">
        <v>1207</v>
      </c>
      <c r="D42" s="1491"/>
      <c r="E42" s="1450"/>
      <c r="F42" s="884"/>
      <c r="G42" s="1621"/>
      <c r="H42" s="1647"/>
      <c r="I42" s="1657"/>
    </row>
    <row r="43" spans="1:9" ht="13.5" thickBot="1">
      <c r="A43" s="1567" t="s">
        <v>1208</v>
      </c>
      <c r="B43" s="889" t="s">
        <v>1209</v>
      </c>
      <c r="C43" s="1478" t="s">
        <v>1210</v>
      </c>
      <c r="D43" s="1492"/>
      <c r="E43" s="1451"/>
      <c r="F43" s="885">
        <v>500</v>
      </c>
      <c r="G43" s="1622"/>
      <c r="H43" s="1659">
        <v>2508916</v>
      </c>
      <c r="I43" s="1657">
        <f>G43+H43</f>
        <v>2508916</v>
      </c>
    </row>
    <row r="44" spans="1:9" ht="13.5" thickBot="1">
      <c r="A44" s="1564" t="s">
        <v>1211</v>
      </c>
      <c r="B44" s="901" t="s">
        <v>1212</v>
      </c>
      <c r="C44" s="1476" t="s">
        <v>1213</v>
      </c>
      <c r="D44" s="1489"/>
      <c r="E44" s="1483"/>
      <c r="F44" s="895">
        <f>SUM(F45:F47)</f>
        <v>0</v>
      </c>
      <c r="G44" s="1619"/>
      <c r="H44" s="1632"/>
      <c r="I44" s="1632"/>
    </row>
    <row r="45" spans="1:9" ht="12.75">
      <c r="A45" s="1565" t="s">
        <v>1214</v>
      </c>
      <c r="B45" s="886" t="s">
        <v>1215</v>
      </c>
      <c r="C45" s="1431" t="s">
        <v>1216</v>
      </c>
      <c r="D45" s="1490"/>
      <c r="E45" s="1453"/>
      <c r="F45" s="882"/>
      <c r="G45" s="1620"/>
      <c r="H45" s="1636"/>
      <c r="I45" s="1629"/>
    </row>
    <row r="46" spans="1:9" ht="12.75">
      <c r="A46" s="1566" t="s">
        <v>1217</v>
      </c>
      <c r="B46" s="887" t="s">
        <v>1218</v>
      </c>
      <c r="C46" s="1477" t="s">
        <v>1219</v>
      </c>
      <c r="D46" s="1491"/>
      <c r="E46" s="1450"/>
      <c r="F46" s="884"/>
      <c r="G46" s="1621"/>
      <c r="H46" s="1628"/>
      <c r="I46" s="1627"/>
    </row>
    <row r="47" spans="1:9" ht="13.5" thickBot="1">
      <c r="A47" s="1566" t="s">
        <v>1220</v>
      </c>
      <c r="B47" s="887" t="s">
        <v>1221</v>
      </c>
      <c r="C47" s="1477" t="s">
        <v>1222</v>
      </c>
      <c r="D47" s="1491"/>
      <c r="E47" s="1450"/>
      <c r="F47" s="890"/>
      <c r="G47" s="1624"/>
      <c r="H47" s="1635"/>
      <c r="I47" s="1633"/>
    </row>
    <row r="48" spans="1:9" ht="13.5" thickBot="1">
      <c r="A48" s="1564" t="s">
        <v>1223</v>
      </c>
      <c r="B48" s="899" t="s">
        <v>1224</v>
      </c>
      <c r="C48" s="1476" t="s">
        <v>1225</v>
      </c>
      <c r="D48" s="1489"/>
      <c r="E48" s="1483"/>
      <c r="F48" s="895">
        <f>SUM(F49:F51)</f>
        <v>140000</v>
      </c>
      <c r="G48" s="1619">
        <f>SUM(G49:G52)</f>
        <v>120000</v>
      </c>
      <c r="H48" s="1640">
        <f>SUM(H49:H52)</f>
        <v>0</v>
      </c>
      <c r="I48" s="1641">
        <f>G48+H48</f>
        <v>120000</v>
      </c>
    </row>
    <row r="49" spans="1:9" ht="14.25" customHeight="1">
      <c r="A49" s="1566" t="s">
        <v>1226</v>
      </c>
      <c r="B49" s="887" t="s">
        <v>1227</v>
      </c>
      <c r="C49" s="1477" t="s">
        <v>1228</v>
      </c>
      <c r="D49" s="1491"/>
      <c r="E49" s="1450"/>
      <c r="F49" s="884">
        <v>140000</v>
      </c>
      <c r="G49" s="1621"/>
      <c r="H49" s="1661"/>
      <c r="I49" s="1662"/>
    </row>
    <row r="50" spans="1:9" ht="12.75">
      <c r="A50" s="1566" t="s">
        <v>1229</v>
      </c>
      <c r="B50" s="887" t="s">
        <v>1230</v>
      </c>
      <c r="C50" s="1477" t="s">
        <v>1231</v>
      </c>
      <c r="D50" s="1491"/>
      <c r="E50" s="1450"/>
      <c r="F50" s="884"/>
      <c r="G50" s="1621"/>
      <c r="H50" s="1642"/>
      <c r="I50" s="1644"/>
    </row>
    <row r="51" spans="1:9" ht="12.75" hidden="1">
      <c r="A51" s="1567" t="s">
        <v>1232</v>
      </c>
      <c r="B51" s="888"/>
      <c r="C51" s="1478" t="s">
        <v>1238</v>
      </c>
      <c r="D51" s="1492"/>
      <c r="E51" s="1451"/>
      <c r="F51" s="885"/>
      <c r="G51" s="1622"/>
      <c r="H51" s="1654"/>
      <c r="I51" s="1655"/>
    </row>
    <row r="52" spans="1:9" ht="14.25" customHeight="1" thickBot="1">
      <c r="A52" s="1663" t="s">
        <v>1232</v>
      </c>
      <c r="B52" s="1669" t="s">
        <v>1347</v>
      </c>
      <c r="C52" s="1664" t="s">
        <v>1348</v>
      </c>
      <c r="D52" s="1665"/>
      <c r="E52" s="1666"/>
      <c r="F52" s="1667"/>
      <c r="G52" s="1668">
        <v>120000</v>
      </c>
      <c r="H52" s="1670">
        <v>0</v>
      </c>
      <c r="I52" s="1671">
        <f>G52+H52</f>
        <v>120000</v>
      </c>
    </row>
    <row r="53" spans="1:9" ht="13.5" thickBot="1">
      <c r="A53" s="1564" t="s">
        <v>1239</v>
      </c>
      <c r="B53" s="899" t="s">
        <v>1240</v>
      </c>
      <c r="C53" s="1479" t="s">
        <v>1241</v>
      </c>
      <c r="D53" s="1493"/>
      <c r="E53" s="1483"/>
      <c r="F53" s="895">
        <f>SUM(F54:F56)</f>
        <v>1000000</v>
      </c>
      <c r="G53" s="1619"/>
      <c r="H53" s="1632"/>
      <c r="I53" s="1634"/>
    </row>
    <row r="54" spans="1:9" ht="12" customHeight="1">
      <c r="A54" s="1566" t="s">
        <v>1242</v>
      </c>
      <c r="B54" s="891"/>
      <c r="C54" s="1477" t="s">
        <v>1243</v>
      </c>
      <c r="D54" s="1491"/>
      <c r="E54" s="1450"/>
      <c r="F54" s="884"/>
      <c r="G54" s="1621"/>
      <c r="H54" s="1636"/>
      <c r="I54" s="1629"/>
    </row>
    <row r="55" spans="1:9" ht="13.5" thickBot="1">
      <c r="A55" s="1566" t="s">
        <v>1244</v>
      </c>
      <c r="B55" s="891"/>
      <c r="C55" s="1477" t="s">
        <v>1245</v>
      </c>
      <c r="D55" s="1491"/>
      <c r="E55" s="1450"/>
      <c r="F55" s="884">
        <v>1000000</v>
      </c>
      <c r="G55" s="1621"/>
      <c r="H55" s="1628"/>
      <c r="I55" s="1627"/>
    </row>
    <row r="56" spans="1:9" ht="12" customHeight="1" hidden="1" thickBot="1">
      <c r="A56" s="1567" t="s">
        <v>1246</v>
      </c>
      <c r="B56" s="888"/>
      <c r="C56" s="1478" t="s">
        <v>1247</v>
      </c>
      <c r="D56" s="1492"/>
      <c r="E56" s="1451"/>
      <c r="F56" s="885"/>
      <c r="G56" s="1622"/>
      <c r="H56" s="1630"/>
      <c r="I56" s="1631"/>
    </row>
    <row r="57" spans="1:9" ht="15.75" customHeight="1" thickBot="1">
      <c r="A57" s="1581" t="s">
        <v>1248</v>
      </c>
      <c r="B57" s="1587" t="s">
        <v>1333</v>
      </c>
      <c r="C57" s="1590" t="s">
        <v>1336</v>
      </c>
      <c r="D57" s="1582"/>
      <c r="E57" s="1588"/>
      <c r="F57" s="1685">
        <f>SUM(F8,F15,F27,F33,F48)</f>
        <v>41307937</v>
      </c>
      <c r="G57" s="1687">
        <f>SUM(G8,G15,G27,G33,G48)</f>
        <v>45066160</v>
      </c>
      <c r="H57" s="1687">
        <f>SUM(H8,H15,H27,H33,H48)</f>
        <v>6180867</v>
      </c>
      <c r="I57" s="1687">
        <f>SUM(I8,I15,I27,I33,I48)</f>
        <v>51247027</v>
      </c>
    </row>
    <row r="58" spans="1:9" ht="15" customHeight="1" thickBot="1">
      <c r="A58" s="1583" t="s">
        <v>501</v>
      </c>
      <c r="B58" s="1586" t="s">
        <v>1335</v>
      </c>
      <c r="C58" s="1589" t="s">
        <v>1337</v>
      </c>
      <c r="D58" s="1584"/>
      <c r="E58" s="1585"/>
      <c r="F58" s="1625">
        <f>SUM(F53,F44,F21)</f>
        <v>8184771</v>
      </c>
      <c r="G58" s="1687">
        <f>SUM(G53,G44,G21)</f>
        <v>7104380</v>
      </c>
      <c r="H58" s="1687">
        <f>SUM(H53,H44,H21)</f>
        <v>32602747</v>
      </c>
      <c r="I58" s="1687">
        <f>SUM(I53,I44,I21)</f>
        <v>39707127</v>
      </c>
    </row>
    <row r="59" spans="1:9" ht="15.75" customHeight="1" thickBot="1">
      <c r="A59" s="1564" t="s">
        <v>503</v>
      </c>
      <c r="B59" s="897" t="s">
        <v>1249</v>
      </c>
      <c r="C59" s="1476" t="s">
        <v>1250</v>
      </c>
      <c r="D59" s="1489"/>
      <c r="E59" s="1452"/>
      <c r="F59" s="1619">
        <f>SUM(F53,F48,F44,F33,F27,F21,F15,F8)</f>
        <v>49492708</v>
      </c>
      <c r="G59" s="1688">
        <f>+G53+G48+G44+G33+G27+G21+G15+G8</f>
        <v>52170540</v>
      </c>
      <c r="H59" s="1688">
        <f>+H53+H48+H44+H33+H27+H21+H15+H8</f>
        <v>38783614</v>
      </c>
      <c r="I59" s="1688">
        <f>+I53+I48+I44+I33+I27+I21+I15+I8</f>
        <v>90954154</v>
      </c>
    </row>
    <row r="60" spans="1:7" s="96" customFormat="1" ht="10.5" customHeight="1" thickBot="1">
      <c r="A60" s="1568"/>
      <c r="B60" s="892"/>
      <c r="C60" s="892"/>
      <c r="D60" s="1494"/>
      <c r="E60" s="1454"/>
      <c r="F60" s="893"/>
      <c r="G60" s="1686"/>
    </row>
    <row r="61" spans="1:9" ht="12" customHeight="1" thickBot="1">
      <c r="A61" s="1562" t="s">
        <v>505</v>
      </c>
      <c r="B61" s="1433" t="s">
        <v>1251</v>
      </c>
      <c r="C61" s="1479" t="s">
        <v>1252</v>
      </c>
      <c r="D61" s="1495"/>
      <c r="E61" s="1484"/>
      <c r="F61" s="895">
        <f>SUM(F62:F64)</f>
        <v>0</v>
      </c>
      <c r="G61" s="895"/>
      <c r="H61" s="1637"/>
      <c r="I61" s="1637"/>
    </row>
    <row r="62" spans="1:9" ht="13.5" thickBot="1">
      <c r="A62" s="1565" t="s">
        <v>1266</v>
      </c>
      <c r="B62" s="886" t="s">
        <v>1253</v>
      </c>
      <c r="C62" s="1431" t="s">
        <v>1254</v>
      </c>
      <c r="D62" s="1496"/>
      <c r="E62" s="1485"/>
      <c r="F62" s="1432"/>
      <c r="G62" s="1432"/>
      <c r="H62" s="317"/>
      <c r="I62" s="317"/>
    </row>
    <row r="63" spans="1:9" ht="13.5" hidden="1" thickBot="1">
      <c r="A63" s="1566" t="s">
        <v>1255</v>
      </c>
      <c r="B63" s="887" t="s">
        <v>1256</v>
      </c>
      <c r="C63" s="1477" t="s">
        <v>1257</v>
      </c>
      <c r="D63" s="1497"/>
      <c r="E63" s="1453"/>
      <c r="F63" s="884"/>
      <c r="G63" s="884"/>
      <c r="H63" s="317"/>
      <c r="I63" s="317"/>
    </row>
    <row r="64" spans="1:9" ht="13.5" hidden="1" thickBot="1">
      <c r="A64" s="1567" t="s">
        <v>1258</v>
      </c>
      <c r="B64" s="889" t="s">
        <v>1259</v>
      </c>
      <c r="C64" s="1480" t="s">
        <v>1260</v>
      </c>
      <c r="D64" s="1494"/>
      <c r="E64" s="1454"/>
      <c r="F64" s="884"/>
      <c r="G64" s="884"/>
      <c r="H64" s="317"/>
      <c r="I64" s="317"/>
    </row>
    <row r="65" spans="1:9" ht="13.5" thickBot="1">
      <c r="A65" s="1569" t="s">
        <v>507</v>
      </c>
      <c r="B65" s="894" t="s">
        <v>1261</v>
      </c>
      <c r="C65" s="1481" t="s">
        <v>1262</v>
      </c>
      <c r="D65" s="1498"/>
      <c r="E65" s="1454"/>
      <c r="F65" s="880"/>
      <c r="G65" s="880"/>
      <c r="H65" s="317"/>
      <c r="I65" s="317"/>
    </row>
    <row r="66" spans="1:9" ht="13.5" thickBot="1">
      <c r="A66" s="1569" t="s">
        <v>509</v>
      </c>
      <c r="B66" s="894" t="s">
        <v>1264</v>
      </c>
      <c r="C66" s="1481" t="s">
        <v>1265</v>
      </c>
      <c r="D66" s="1499"/>
      <c r="E66" s="1486"/>
      <c r="F66" s="880">
        <f>SUM(F67:F68)</f>
        <v>9686759</v>
      </c>
      <c r="G66" s="880">
        <f>+G67</f>
        <v>8289455</v>
      </c>
      <c r="H66" s="1672">
        <f>SUM(H67:H68)</f>
        <v>37635</v>
      </c>
      <c r="I66" s="1672">
        <f>G66+H66</f>
        <v>8327090</v>
      </c>
    </row>
    <row r="67" spans="1:9" ht="12.75">
      <c r="A67" s="1565" t="s">
        <v>1334</v>
      </c>
      <c r="B67" s="886" t="s">
        <v>1267</v>
      </c>
      <c r="C67" s="1431" t="s">
        <v>1268</v>
      </c>
      <c r="D67" s="1500"/>
      <c r="E67" s="1487"/>
      <c r="F67" s="1503">
        <v>9686759</v>
      </c>
      <c r="G67" s="1503">
        <v>8289455</v>
      </c>
      <c r="H67" s="1673">
        <v>37635</v>
      </c>
      <c r="I67" s="1673">
        <f>G67+H67</f>
        <v>8327090</v>
      </c>
    </row>
    <row r="68" spans="1:9" ht="13.5" thickBot="1">
      <c r="A68" s="1567" t="s">
        <v>1269</v>
      </c>
      <c r="B68" s="889" t="s">
        <v>1270</v>
      </c>
      <c r="C68" s="1478" t="s">
        <v>1271</v>
      </c>
      <c r="D68" s="1674"/>
      <c r="E68" s="1675"/>
      <c r="F68" s="885"/>
      <c r="G68" s="885"/>
      <c r="H68" s="1676"/>
      <c r="I68" s="1676"/>
    </row>
    <row r="69" spans="1:9" ht="13.5" thickBot="1">
      <c r="A69" s="1679" t="s">
        <v>511</v>
      </c>
      <c r="B69" s="1680" t="s">
        <v>291</v>
      </c>
      <c r="C69" s="1681" t="s">
        <v>1349</v>
      </c>
      <c r="D69" s="1682"/>
      <c r="E69" s="1683"/>
      <c r="F69" s="1684"/>
      <c r="G69" s="1684">
        <v>0</v>
      </c>
      <c r="H69" s="1672">
        <v>921742</v>
      </c>
      <c r="I69" s="1672">
        <f>G69+H69</f>
        <v>921742</v>
      </c>
    </row>
    <row r="70" spans="1:9" ht="13.5" thickBot="1">
      <c r="A70" s="1563" t="s">
        <v>513</v>
      </c>
      <c r="B70" s="896" t="s">
        <v>1272</v>
      </c>
      <c r="C70" s="1482" t="s">
        <v>1273</v>
      </c>
      <c r="D70" s="1501"/>
      <c r="E70" s="1677"/>
      <c r="F70" s="1678">
        <f>SUM(F66,F61,F65)</f>
        <v>9686759</v>
      </c>
      <c r="G70" s="1678">
        <f>+G66</f>
        <v>8289455</v>
      </c>
      <c r="H70" s="1689">
        <f>H66+H69</f>
        <v>959377</v>
      </c>
      <c r="I70" s="1690">
        <f>G70+H70</f>
        <v>9248832</v>
      </c>
    </row>
    <row r="71" spans="1:9" ht="14.25" customHeight="1" thickBot="1">
      <c r="A71" s="1563" t="s">
        <v>515</v>
      </c>
      <c r="B71" s="896" t="s">
        <v>1274</v>
      </c>
      <c r="C71" s="1482" t="s">
        <v>1350</v>
      </c>
      <c r="D71" s="1502"/>
      <c r="E71" s="1488"/>
      <c r="F71" s="895">
        <f>SUM(F59,F70)</f>
        <v>59179467</v>
      </c>
      <c r="G71" s="895">
        <f>+G59+G70</f>
        <v>60459995</v>
      </c>
      <c r="H71" s="895">
        <f>+H59+H70</f>
        <v>39742991</v>
      </c>
      <c r="I71" s="895">
        <f>+I59+I70</f>
        <v>100202986</v>
      </c>
    </row>
    <row r="72" spans="1:5" ht="12.75" customHeight="1">
      <c r="A72" s="168"/>
      <c r="B72" s="168"/>
      <c r="C72" s="169"/>
      <c r="D72" s="169"/>
      <c r="E72" s="169"/>
    </row>
    <row r="73" spans="1:9" ht="19.5" customHeight="1">
      <c r="A73" s="1773" t="s">
        <v>239</v>
      </c>
      <c r="B73" s="1773"/>
      <c r="C73" s="1773"/>
      <c r="D73" s="1773"/>
      <c r="E73" s="1773"/>
      <c r="F73" s="1773"/>
      <c r="G73" s="1773"/>
      <c r="H73" s="1773"/>
      <c r="I73" s="1773"/>
    </row>
    <row r="74" spans="1:9" ht="12.75" customHeight="1" thickBot="1">
      <c r="A74" s="1772" t="s">
        <v>237</v>
      </c>
      <c r="B74" s="1772"/>
      <c r="C74" s="1772"/>
      <c r="D74" s="1772"/>
      <c r="E74" s="1772"/>
      <c r="F74" s="1772"/>
      <c r="G74" s="1772"/>
      <c r="H74" s="1772"/>
      <c r="I74" s="1772"/>
    </row>
    <row r="75" spans="1:9" ht="36" customHeight="1" thickBot="1">
      <c r="A75" s="875" t="s">
        <v>1104</v>
      </c>
      <c r="B75" s="876"/>
      <c r="C75" s="877" t="s">
        <v>1275</v>
      </c>
      <c r="D75" s="878"/>
      <c r="E75" s="878"/>
      <c r="F75" s="878" t="s">
        <v>1296</v>
      </c>
      <c r="G75" s="878" t="s">
        <v>1332</v>
      </c>
      <c r="H75" s="1638" t="s">
        <v>1340</v>
      </c>
      <c r="I75" s="1638" t="s">
        <v>1346</v>
      </c>
    </row>
    <row r="76" spans="1:9" ht="13.5" thickBot="1">
      <c r="A76" s="170">
        <v>1</v>
      </c>
      <c r="B76" s="171"/>
      <c r="C76" s="172">
        <v>2</v>
      </c>
      <c r="D76" s="1455"/>
      <c r="E76" s="173"/>
      <c r="F76" s="174">
        <v>3</v>
      </c>
      <c r="G76" s="174">
        <v>4</v>
      </c>
      <c r="H76" s="1639">
        <v>5</v>
      </c>
      <c r="I76" s="1639">
        <v>6</v>
      </c>
    </row>
    <row r="77" spans="1:9" ht="13.5" thickBot="1">
      <c r="A77" s="1570" t="s">
        <v>1106</v>
      </c>
      <c r="B77" s="873"/>
      <c r="C77" s="1434" t="s">
        <v>1276</v>
      </c>
      <c r="D77" s="1456"/>
      <c r="E77" s="1526"/>
      <c r="F77" s="1527">
        <f>SUM(F78:F82)</f>
        <v>39839208</v>
      </c>
      <c r="G77" s="1527">
        <f>SUM(G78:G82)</f>
        <v>46193777</v>
      </c>
      <c r="H77" s="1527">
        <f>SUM(H78:H82)</f>
        <v>12358138</v>
      </c>
      <c r="I77" s="1527">
        <f>SUM(I78:I82)</f>
        <v>58551915</v>
      </c>
    </row>
    <row r="78" spans="1:9" ht="12.75">
      <c r="A78" s="1571" t="s">
        <v>1109</v>
      </c>
      <c r="B78" s="175" t="s">
        <v>12</v>
      </c>
      <c r="C78" s="1435" t="s">
        <v>13</v>
      </c>
      <c r="D78" s="1457"/>
      <c r="E78" s="1528"/>
      <c r="F78" s="1529">
        <v>21680209</v>
      </c>
      <c r="G78" s="1529">
        <v>26492060</v>
      </c>
      <c r="H78" s="1673">
        <v>954013</v>
      </c>
      <c r="I78" s="1673">
        <f>G78+H78</f>
        <v>27446073</v>
      </c>
    </row>
    <row r="79" spans="1:9" ht="12.75">
      <c r="A79" s="1572" t="s">
        <v>1112</v>
      </c>
      <c r="B79" s="176" t="s">
        <v>14</v>
      </c>
      <c r="C79" s="1436" t="s">
        <v>15</v>
      </c>
      <c r="D79" s="1458"/>
      <c r="E79" s="1530"/>
      <c r="F79" s="884">
        <v>2937782</v>
      </c>
      <c r="G79" s="884">
        <v>3355857</v>
      </c>
      <c r="H79" s="1693">
        <v>82000</v>
      </c>
      <c r="I79" s="1693">
        <f>G79+H79</f>
        <v>3437857</v>
      </c>
    </row>
    <row r="80" spans="1:9" ht="12.75">
      <c r="A80" s="1572" t="s">
        <v>1115</v>
      </c>
      <c r="B80" s="176" t="s">
        <v>16</v>
      </c>
      <c r="C80" s="1436" t="s">
        <v>17</v>
      </c>
      <c r="D80" s="1458"/>
      <c r="E80" s="1531"/>
      <c r="F80" s="885">
        <v>13886417</v>
      </c>
      <c r="G80" s="885">
        <v>12212644</v>
      </c>
      <c r="H80" s="1693">
        <v>6366885</v>
      </c>
      <c r="I80" s="1693">
        <f aca="true" t="shared" si="2" ref="I80:I88">G80+H80</f>
        <v>18579529</v>
      </c>
    </row>
    <row r="81" spans="1:9" ht="12.75">
      <c r="A81" s="1572" t="s">
        <v>1118</v>
      </c>
      <c r="B81" s="176" t="s">
        <v>18</v>
      </c>
      <c r="C81" s="1437" t="s">
        <v>19</v>
      </c>
      <c r="D81" s="1458"/>
      <c r="E81" s="1531"/>
      <c r="F81" s="885">
        <v>1230000</v>
      </c>
      <c r="G81" s="885">
        <v>4001216</v>
      </c>
      <c r="H81" s="1693">
        <v>4948740</v>
      </c>
      <c r="I81" s="1693">
        <f t="shared" si="2"/>
        <v>8949956</v>
      </c>
    </row>
    <row r="82" spans="1:9" ht="12.75">
      <c r="A82" s="1572" t="s">
        <v>20</v>
      </c>
      <c r="B82" s="177" t="s">
        <v>21</v>
      </c>
      <c r="C82" s="1436" t="s">
        <v>22</v>
      </c>
      <c r="D82" s="1458"/>
      <c r="E82" s="1531"/>
      <c r="F82" s="885">
        <f>SUM(F83:F88)</f>
        <v>104800</v>
      </c>
      <c r="G82" s="885">
        <f>SUM(G83:G88)</f>
        <v>132000</v>
      </c>
      <c r="H82" s="1693">
        <f>SUM(H83:H88)</f>
        <v>6500</v>
      </c>
      <c r="I82" s="1693">
        <f>G82+H82</f>
        <v>138500</v>
      </c>
    </row>
    <row r="83" spans="1:9" ht="12.75">
      <c r="A83" s="1572" t="s">
        <v>1124</v>
      </c>
      <c r="B83" s="165" t="s">
        <v>23</v>
      </c>
      <c r="C83" s="1436" t="s">
        <v>24</v>
      </c>
      <c r="D83" s="1459"/>
      <c r="E83" s="1531"/>
      <c r="F83" s="885"/>
      <c r="G83" s="885"/>
      <c r="H83" s="1693"/>
      <c r="I83" s="1693"/>
    </row>
    <row r="84" spans="1:9" ht="12.75">
      <c r="A84" s="1572" t="s">
        <v>25</v>
      </c>
      <c r="B84" s="165" t="s">
        <v>26</v>
      </c>
      <c r="C84" s="1438" t="s">
        <v>27</v>
      </c>
      <c r="D84" s="1460"/>
      <c r="E84" s="1531"/>
      <c r="F84" s="885"/>
      <c r="G84" s="885"/>
      <c r="H84" s="1693"/>
      <c r="I84" s="1693"/>
    </row>
    <row r="85" spans="1:9" ht="12.75">
      <c r="A85" s="1572" t="s">
        <v>28</v>
      </c>
      <c r="B85" s="165" t="s">
        <v>29</v>
      </c>
      <c r="C85" s="1438" t="s">
        <v>30</v>
      </c>
      <c r="D85" s="1460"/>
      <c r="E85" s="1531"/>
      <c r="F85" s="885"/>
      <c r="G85" s="885"/>
      <c r="H85" s="1693"/>
      <c r="I85" s="1693"/>
    </row>
    <row r="86" spans="1:9" ht="12.75">
      <c r="A86" s="1572" t="s">
        <v>31</v>
      </c>
      <c r="B86" s="165" t="s">
        <v>32</v>
      </c>
      <c r="C86" s="1439" t="s">
        <v>33</v>
      </c>
      <c r="D86" s="1461"/>
      <c r="E86" s="1531"/>
      <c r="F86" s="885">
        <v>24800</v>
      </c>
      <c r="G86" s="1699">
        <v>52000</v>
      </c>
      <c r="H86" s="1700">
        <v>0</v>
      </c>
      <c r="I86" s="1700">
        <f t="shared" si="2"/>
        <v>52000</v>
      </c>
    </row>
    <row r="87" spans="1:9" ht="12.75">
      <c r="A87" s="1572" t="s">
        <v>34</v>
      </c>
      <c r="B87" s="166" t="s">
        <v>35</v>
      </c>
      <c r="C87" s="1440" t="s">
        <v>36</v>
      </c>
      <c r="D87" s="1460"/>
      <c r="E87" s="1531"/>
      <c r="F87" s="885"/>
      <c r="G87" s="1699"/>
      <c r="H87" s="1700"/>
      <c r="I87" s="1700"/>
    </row>
    <row r="88" spans="1:9" ht="12" customHeight="1" thickBot="1">
      <c r="A88" s="1573" t="s">
        <v>37</v>
      </c>
      <c r="B88" s="178" t="s">
        <v>38</v>
      </c>
      <c r="C88" s="1441" t="s">
        <v>39</v>
      </c>
      <c r="D88" s="1462"/>
      <c r="E88" s="1532"/>
      <c r="F88" s="1533">
        <v>80000</v>
      </c>
      <c r="G88" s="1701">
        <v>80000</v>
      </c>
      <c r="H88" s="1702">
        <v>6500</v>
      </c>
      <c r="I88" s="1700">
        <f t="shared" si="2"/>
        <v>86500</v>
      </c>
    </row>
    <row r="89" spans="1:10" ht="13.5" thickBot="1">
      <c r="A89" s="1574" t="s">
        <v>1127</v>
      </c>
      <c r="B89" s="872"/>
      <c r="C89" s="1442" t="s">
        <v>40</v>
      </c>
      <c r="D89" s="1463"/>
      <c r="E89" s="1534"/>
      <c r="F89" s="895">
        <f>SUM(F96,F100,F90)</f>
        <v>18443557</v>
      </c>
      <c r="G89" s="895">
        <f>SUM(G96,G100,G90)</f>
        <v>13242947</v>
      </c>
      <c r="H89" s="1697">
        <f>H90+H96+H100</f>
        <v>26463111</v>
      </c>
      <c r="I89" s="1697">
        <f>G89+H89</f>
        <v>39706058</v>
      </c>
      <c r="J89" s="1711"/>
    </row>
    <row r="90" spans="1:9" ht="12.75">
      <c r="A90" s="1576" t="s">
        <v>1130</v>
      </c>
      <c r="B90" s="1703" t="s">
        <v>41</v>
      </c>
      <c r="C90" s="1436" t="s">
        <v>42</v>
      </c>
      <c r="D90" s="1704"/>
      <c r="E90" s="1528"/>
      <c r="F90" s="1529">
        <f>SUM(F92:F95)</f>
        <v>6009900</v>
      </c>
      <c r="G90" s="1529">
        <f>SUM(G92:G95)</f>
        <v>11538578</v>
      </c>
      <c r="H90" s="1705">
        <f>SUM(H91:H95)</f>
        <v>-4939636</v>
      </c>
      <c r="I90" s="1705">
        <f>G90+H90</f>
        <v>6598942</v>
      </c>
    </row>
    <row r="91" spans="1:9" ht="12.75">
      <c r="A91" s="1576" t="s">
        <v>1133</v>
      </c>
      <c r="B91" s="164" t="s">
        <v>1362</v>
      </c>
      <c r="C91" s="1443" t="s">
        <v>1363</v>
      </c>
      <c r="D91" s="1706"/>
      <c r="E91" s="1538"/>
      <c r="F91" s="882"/>
      <c r="G91" s="1709">
        <v>0</v>
      </c>
      <c r="H91" s="1707">
        <v>98276</v>
      </c>
      <c r="I91" s="1707">
        <f>G91+H91</f>
        <v>98276</v>
      </c>
    </row>
    <row r="92" spans="1:9" ht="12.75">
      <c r="A92" s="1576" t="s">
        <v>1136</v>
      </c>
      <c r="B92" s="180" t="s">
        <v>1297</v>
      </c>
      <c r="C92" s="1443" t="s">
        <v>1298</v>
      </c>
      <c r="D92" s="1464"/>
      <c r="E92" s="1530"/>
      <c r="F92" s="884">
        <v>157480</v>
      </c>
      <c r="G92" s="884">
        <v>0</v>
      </c>
      <c r="H92" s="1693"/>
      <c r="I92" s="1693"/>
    </row>
    <row r="93" spans="1:9" ht="12.75">
      <c r="A93" s="1576" t="s">
        <v>1139</v>
      </c>
      <c r="B93" s="180" t="s">
        <v>43</v>
      </c>
      <c r="C93" s="1443" t="s">
        <v>44</v>
      </c>
      <c r="D93" s="1465"/>
      <c r="E93" s="1530"/>
      <c r="F93" s="884"/>
      <c r="G93" s="884">
        <v>8568172</v>
      </c>
      <c r="H93" s="1693">
        <v>-7608272</v>
      </c>
      <c r="I93" s="1693">
        <f>G93+H93</f>
        <v>959900</v>
      </c>
    </row>
    <row r="94" spans="1:9" ht="12.75">
      <c r="A94" s="1576" t="s">
        <v>1142</v>
      </c>
      <c r="B94" s="180" t="s">
        <v>45</v>
      </c>
      <c r="C94" s="1443" t="s">
        <v>46</v>
      </c>
      <c r="D94" s="1465"/>
      <c r="E94" s="1530"/>
      <c r="F94" s="884">
        <v>4574724</v>
      </c>
      <c r="G94" s="884">
        <v>520000</v>
      </c>
      <c r="H94" s="1693">
        <v>3642349</v>
      </c>
      <c r="I94" s="1693">
        <f>G94+H94</f>
        <v>4162349</v>
      </c>
    </row>
    <row r="95" spans="1:9" ht="12.75">
      <c r="A95" s="1576" t="s">
        <v>49</v>
      </c>
      <c r="B95" s="180" t="s">
        <v>47</v>
      </c>
      <c r="C95" s="1443" t="s">
        <v>48</v>
      </c>
      <c r="D95" s="1464"/>
      <c r="E95" s="1530"/>
      <c r="F95" s="884">
        <v>1277696</v>
      </c>
      <c r="G95" s="884">
        <v>2450406</v>
      </c>
      <c r="H95" s="1693">
        <v>-1071989</v>
      </c>
      <c r="I95" s="1693">
        <f>G95+H95</f>
        <v>1378417</v>
      </c>
    </row>
    <row r="96" spans="1:9" ht="12.75">
      <c r="A96" s="1575" t="s">
        <v>1351</v>
      </c>
      <c r="B96" s="871" t="s">
        <v>50</v>
      </c>
      <c r="C96" s="1444" t="s">
        <v>51</v>
      </c>
      <c r="D96" s="1466"/>
      <c r="E96" s="1535"/>
      <c r="F96" s="1536">
        <f>SUM(F97:F99)</f>
        <v>9849288</v>
      </c>
      <c r="G96" s="1710">
        <v>0</v>
      </c>
      <c r="H96" s="1695">
        <f>SUM(H97:H99)</f>
        <v>31402747</v>
      </c>
      <c r="I96" s="1695">
        <f>G96+H96</f>
        <v>31402747</v>
      </c>
    </row>
    <row r="97" spans="1:9" ht="12.75">
      <c r="A97" s="1576" t="s">
        <v>1352</v>
      </c>
      <c r="B97" s="180" t="s">
        <v>52</v>
      </c>
      <c r="C97" s="1443" t="s">
        <v>53</v>
      </c>
      <c r="D97" s="1464"/>
      <c r="E97" s="1530"/>
      <c r="F97" s="884">
        <v>7755343</v>
      </c>
      <c r="G97" s="1708">
        <v>0</v>
      </c>
      <c r="H97" s="1693">
        <v>24726600</v>
      </c>
      <c r="I97" s="1693">
        <f>G97+H97</f>
        <v>24726600</v>
      </c>
    </row>
    <row r="98" spans="1:9" ht="12.75">
      <c r="A98" s="1576" t="s">
        <v>1353</v>
      </c>
      <c r="B98" s="180" t="s">
        <v>54</v>
      </c>
      <c r="C98" s="1443" t="s">
        <v>55</v>
      </c>
      <c r="D98" s="1462"/>
      <c r="E98" s="1530"/>
      <c r="F98" s="884"/>
      <c r="G98" s="1708"/>
      <c r="H98" s="1693"/>
      <c r="I98" s="1693"/>
    </row>
    <row r="99" spans="1:9" ht="12.75">
      <c r="A99" s="1576" t="s">
        <v>1354</v>
      </c>
      <c r="B99" s="180" t="s">
        <v>56</v>
      </c>
      <c r="C99" s="1443" t="s">
        <v>57</v>
      </c>
      <c r="D99" s="1462"/>
      <c r="E99" s="1530"/>
      <c r="F99" s="884">
        <v>2093945</v>
      </c>
      <c r="G99" s="1708">
        <v>0</v>
      </c>
      <c r="H99" s="1693">
        <v>6676147</v>
      </c>
      <c r="I99" s="1693">
        <f>G99+H99</f>
        <v>6676147</v>
      </c>
    </row>
    <row r="100" spans="1:9" ht="12.75">
      <c r="A100" s="1575" t="s">
        <v>1355</v>
      </c>
      <c r="B100" s="871" t="s">
        <v>58</v>
      </c>
      <c r="C100" s="1445" t="s">
        <v>59</v>
      </c>
      <c r="D100" s="1467"/>
      <c r="E100" s="1535"/>
      <c r="F100" s="1536">
        <f>SUM(F101:F106)</f>
        <v>2584369</v>
      </c>
      <c r="G100" s="1536">
        <f>SUM(G101:G106)</f>
        <v>1704369</v>
      </c>
      <c r="H100" s="1695">
        <f>SUM(H101:H106)</f>
        <v>0</v>
      </c>
      <c r="I100" s="1695">
        <f>G100+H100</f>
        <v>1704369</v>
      </c>
    </row>
    <row r="101" spans="1:9" ht="11.25" customHeight="1">
      <c r="A101" s="1576" t="s">
        <v>1356</v>
      </c>
      <c r="B101" s="164" t="s">
        <v>60</v>
      </c>
      <c r="C101" s="1438" t="s">
        <v>61</v>
      </c>
      <c r="D101" s="1468"/>
      <c r="E101" s="1530"/>
      <c r="F101" s="884"/>
      <c r="G101" s="884"/>
      <c r="H101" s="1693"/>
      <c r="I101" s="1693"/>
    </row>
    <row r="102" spans="1:9" ht="12" customHeight="1">
      <c r="A102" s="1576" t="s">
        <v>1357</v>
      </c>
      <c r="B102" s="164" t="s">
        <v>62</v>
      </c>
      <c r="C102" s="1438" t="s">
        <v>63</v>
      </c>
      <c r="D102" s="1469"/>
      <c r="E102" s="1537"/>
      <c r="F102" s="884">
        <v>1704369</v>
      </c>
      <c r="G102" s="884">
        <v>1704369</v>
      </c>
      <c r="H102" s="1693">
        <v>0</v>
      </c>
      <c r="I102" s="1693">
        <f>G102+H102</f>
        <v>1704369</v>
      </c>
    </row>
    <row r="103" spans="1:9" ht="12.75">
      <c r="A103" s="1576" t="s">
        <v>1358</v>
      </c>
      <c r="B103" s="164" t="s">
        <v>64</v>
      </c>
      <c r="C103" s="1438" t="s">
        <v>65</v>
      </c>
      <c r="D103" s="1468"/>
      <c r="E103" s="1530"/>
      <c r="F103" s="884">
        <v>880000</v>
      </c>
      <c r="G103" s="884"/>
      <c r="H103" s="1693"/>
      <c r="I103" s="1693"/>
    </row>
    <row r="104" spans="1:9" ht="10.5" customHeight="1">
      <c r="A104" s="1576" t="s">
        <v>1359</v>
      </c>
      <c r="B104" s="164" t="s">
        <v>66</v>
      </c>
      <c r="C104" s="1438" t="s">
        <v>67</v>
      </c>
      <c r="D104" s="1468"/>
      <c r="E104" s="1530"/>
      <c r="F104" s="884"/>
      <c r="G104" s="884"/>
      <c r="H104" s="1693"/>
      <c r="I104" s="1693"/>
    </row>
    <row r="105" spans="1:9" ht="12.75">
      <c r="A105" s="1576" t="s">
        <v>1360</v>
      </c>
      <c r="B105" s="164" t="s">
        <v>68</v>
      </c>
      <c r="C105" s="1438" t="s">
        <v>69</v>
      </c>
      <c r="D105" s="1468"/>
      <c r="E105" s="1530"/>
      <c r="F105" s="884"/>
      <c r="G105" s="884"/>
      <c r="H105" s="1693"/>
      <c r="I105" s="1693"/>
    </row>
    <row r="106" spans="1:9" ht="13.5" thickBot="1">
      <c r="A106" s="1577" t="s">
        <v>1361</v>
      </c>
      <c r="B106" s="181" t="s">
        <v>70</v>
      </c>
      <c r="C106" s="1438" t="s">
        <v>71</v>
      </c>
      <c r="D106" s="1470"/>
      <c r="E106" s="1532"/>
      <c r="F106" s="1533"/>
      <c r="G106" s="1533"/>
      <c r="H106" s="1696"/>
      <c r="I106" s="1696"/>
    </row>
    <row r="107" spans="1:9" ht="13.5" thickBot="1">
      <c r="A107" s="1574" t="s">
        <v>1144</v>
      </c>
      <c r="B107" s="874" t="s">
        <v>72</v>
      </c>
      <c r="C107" s="1446" t="s">
        <v>73</v>
      </c>
      <c r="D107" s="1471"/>
      <c r="E107" s="1534"/>
      <c r="F107" s="895">
        <v>0</v>
      </c>
      <c r="G107" s="895"/>
      <c r="H107" s="1692"/>
      <c r="I107" s="1692"/>
    </row>
    <row r="108" spans="1:9" ht="12.75">
      <c r="A108" s="1576" t="s">
        <v>1147</v>
      </c>
      <c r="B108" s="164" t="s">
        <v>74</v>
      </c>
      <c r="C108" s="1447" t="s">
        <v>75</v>
      </c>
      <c r="D108" s="1472"/>
      <c r="E108" s="1538"/>
      <c r="F108" s="882"/>
      <c r="G108" s="882"/>
      <c r="H108" s="1673"/>
      <c r="I108" s="1673"/>
    </row>
    <row r="109" spans="1:9" ht="13.5" thickBot="1">
      <c r="A109" s="1578" t="s">
        <v>1150</v>
      </c>
      <c r="B109" s="166" t="s">
        <v>76</v>
      </c>
      <c r="C109" s="1443" t="s">
        <v>77</v>
      </c>
      <c r="D109" s="1459"/>
      <c r="E109" s="1531"/>
      <c r="F109" s="885"/>
      <c r="G109" s="885"/>
      <c r="H109" s="1694"/>
      <c r="I109" s="1694"/>
    </row>
    <row r="110" spans="1:9" ht="18" customHeight="1" thickBot="1">
      <c r="A110" s="1574" t="s">
        <v>78</v>
      </c>
      <c r="B110" s="872" t="s">
        <v>79</v>
      </c>
      <c r="C110" s="1446" t="s">
        <v>80</v>
      </c>
      <c r="D110" s="1471"/>
      <c r="E110" s="1534"/>
      <c r="F110" s="895">
        <f>SUM(F107,F89,F77)</f>
        <v>58282765</v>
      </c>
      <c r="G110" s="895">
        <f>SUM(G107,G89,G77)</f>
        <v>59436724</v>
      </c>
      <c r="H110" s="895">
        <f>SUM(H107,H89,H77)</f>
        <v>38821249</v>
      </c>
      <c r="I110" s="895">
        <f>SUM(I107,I89,I77)</f>
        <v>98257973</v>
      </c>
    </row>
    <row r="111" spans="1:9" ht="14.25" customHeight="1" thickBot="1">
      <c r="A111" s="170" t="s">
        <v>1178</v>
      </c>
      <c r="B111" s="167" t="s">
        <v>81</v>
      </c>
      <c r="C111" s="1448" t="s">
        <v>82</v>
      </c>
      <c r="D111" s="1473"/>
      <c r="E111" s="1539"/>
      <c r="F111" s="880">
        <f>SUM(F112:F114)</f>
        <v>0</v>
      </c>
      <c r="G111" s="880"/>
      <c r="H111" s="1698"/>
      <c r="I111" s="1698"/>
    </row>
    <row r="112" spans="1:9" ht="12.75">
      <c r="A112" s="1576" t="s">
        <v>1181</v>
      </c>
      <c r="B112" s="164" t="s">
        <v>127</v>
      </c>
      <c r="C112" s="1447" t="s">
        <v>128</v>
      </c>
      <c r="D112" s="1474"/>
      <c r="E112" s="1528"/>
      <c r="F112" s="1529"/>
      <c r="G112" s="1529"/>
      <c r="H112" s="1673"/>
      <c r="I112" s="1673"/>
    </row>
    <row r="113" spans="1:9" ht="12.75">
      <c r="A113" s="1576" t="s">
        <v>1184</v>
      </c>
      <c r="B113" s="164" t="s">
        <v>129</v>
      </c>
      <c r="C113" s="1447" t="s">
        <v>130</v>
      </c>
      <c r="D113" s="1462"/>
      <c r="E113" s="1530"/>
      <c r="F113" s="884"/>
      <c r="G113" s="884"/>
      <c r="H113" s="1693"/>
      <c r="I113" s="1693"/>
    </row>
    <row r="114" spans="1:9" ht="13.5" thickBot="1">
      <c r="A114" s="1577" t="s">
        <v>1187</v>
      </c>
      <c r="B114" s="181" t="s">
        <v>131</v>
      </c>
      <c r="C114" s="1449" t="s">
        <v>132</v>
      </c>
      <c r="D114" s="1475"/>
      <c r="E114" s="1532"/>
      <c r="F114" s="1533"/>
      <c r="G114" s="1533"/>
      <c r="H114" s="1694"/>
      <c r="I114" s="1694"/>
    </row>
    <row r="115" spans="1:9" ht="13.5" thickBot="1">
      <c r="A115" s="170" t="s">
        <v>1211</v>
      </c>
      <c r="B115" s="167" t="s">
        <v>133</v>
      </c>
      <c r="C115" s="1448" t="s">
        <v>134</v>
      </c>
      <c r="D115" s="1473"/>
      <c r="E115" s="1539"/>
      <c r="F115" s="880">
        <v>0</v>
      </c>
      <c r="G115" s="880"/>
      <c r="H115" s="1698"/>
      <c r="I115" s="1698"/>
    </row>
    <row r="116" spans="1:10" ht="13.5" thickBot="1">
      <c r="A116" s="170" t="s">
        <v>135</v>
      </c>
      <c r="B116" s="167" t="s">
        <v>662</v>
      </c>
      <c r="C116" s="1448" t="s">
        <v>663</v>
      </c>
      <c r="D116" s="1473"/>
      <c r="E116" s="1539"/>
      <c r="F116" s="1553">
        <v>896702</v>
      </c>
      <c r="G116" s="1553">
        <v>1023271</v>
      </c>
      <c r="H116" s="1691">
        <v>921742</v>
      </c>
      <c r="I116" s="1691">
        <f>G116+H116</f>
        <v>1945013</v>
      </c>
      <c r="J116" s="689"/>
    </row>
    <row r="117" spans="1:9" ht="13.5" thickBot="1">
      <c r="A117" s="1564" t="s">
        <v>1239</v>
      </c>
      <c r="B117" s="897" t="s">
        <v>136</v>
      </c>
      <c r="C117" s="1476" t="s">
        <v>137</v>
      </c>
      <c r="D117" s="1520"/>
      <c r="E117" s="1521"/>
      <c r="F117" s="1522">
        <f>SUM(F111,F115,F116)</f>
        <v>896702</v>
      </c>
      <c r="G117" s="1522">
        <v>1023271</v>
      </c>
      <c r="H117" s="1522">
        <v>921742</v>
      </c>
      <c r="I117" s="1522">
        <v>1945013</v>
      </c>
    </row>
    <row r="118" spans="1:9" ht="13.5" thickBot="1">
      <c r="A118" s="1579" t="s">
        <v>1248</v>
      </c>
      <c r="B118" s="1523" t="s">
        <v>138</v>
      </c>
      <c r="C118" s="1524" t="s">
        <v>1019</v>
      </c>
      <c r="D118" s="1525"/>
      <c r="E118" s="1488"/>
      <c r="F118" s="1522">
        <f>SUM(F110,F117)</f>
        <v>59179467</v>
      </c>
      <c r="G118" s="1522">
        <f>SUM(G110,G117)</f>
        <v>60459995</v>
      </c>
      <c r="H118" s="1522">
        <f>SUM(H110,H117)</f>
        <v>39742991</v>
      </c>
      <c r="I118" s="1522">
        <f>G118+H118</f>
        <v>100202986</v>
      </c>
    </row>
    <row r="119" spans="1:5" ht="8.25" customHeight="1">
      <c r="A119" s="1580"/>
      <c r="B119" s="182"/>
      <c r="C119" s="182"/>
      <c r="D119" s="182"/>
      <c r="E119" s="182"/>
    </row>
    <row r="120" spans="1:5" ht="22.5" customHeight="1">
      <c r="A120" s="1776" t="s">
        <v>139</v>
      </c>
      <c r="B120" s="1776"/>
      <c r="C120" s="1776"/>
      <c r="D120" s="1776"/>
      <c r="E120" s="1776"/>
    </row>
    <row r="121" spans="1:5" ht="19.5" customHeight="1" thickBot="1">
      <c r="A121" s="1772" t="s">
        <v>238</v>
      </c>
      <c r="B121" s="1775"/>
      <c r="C121" s="1775"/>
      <c r="D121" s="1775"/>
      <c r="E121" s="1775"/>
    </row>
    <row r="122" spans="1:9" ht="21.75" thickBot="1">
      <c r="A122" s="170">
        <v>1</v>
      </c>
      <c r="B122" s="167"/>
      <c r="C122" s="179" t="s">
        <v>140</v>
      </c>
      <c r="D122" s="1429">
        <v>-10556</v>
      </c>
      <c r="E122" s="1430">
        <v>-1291720</v>
      </c>
      <c r="F122" s="163">
        <f>SUM(F59,-F110)</f>
        <v>-8790057</v>
      </c>
      <c r="G122" s="163">
        <f>SUM(G59,-G110)</f>
        <v>-7266184</v>
      </c>
      <c r="H122" s="163">
        <f>SUM(H59,-H110)</f>
        <v>-37635</v>
      </c>
      <c r="I122" s="163">
        <f>G122+H122</f>
        <v>-7303819</v>
      </c>
    </row>
    <row r="123" spans="1:9" ht="21.75" thickBot="1">
      <c r="A123" s="170" t="s">
        <v>1127</v>
      </c>
      <c r="B123" s="167"/>
      <c r="C123" s="179" t="s">
        <v>664</v>
      </c>
      <c r="D123" s="1428">
        <v>10556</v>
      </c>
      <c r="E123" s="1430">
        <v>1291720</v>
      </c>
      <c r="F123" s="163">
        <f>SUM(F70,-F117)</f>
        <v>8790057</v>
      </c>
      <c r="G123" s="163">
        <f>SUM(G70,-G117)</f>
        <v>7266184</v>
      </c>
      <c r="H123" s="163">
        <f>SUM(H70,-H117)</f>
        <v>37635</v>
      </c>
      <c r="I123" s="163">
        <f>G123+H123</f>
        <v>7303819</v>
      </c>
    </row>
  </sheetData>
  <sheetProtection selectLockedCells="1" selectUnlockedCells="1"/>
  <mergeCells count="8">
    <mergeCell ref="A5:I5"/>
    <mergeCell ref="A4:I4"/>
    <mergeCell ref="A2:I2"/>
    <mergeCell ref="A121:E121"/>
    <mergeCell ref="A120:E120"/>
    <mergeCell ref="F3:G3"/>
    <mergeCell ref="A74:I74"/>
    <mergeCell ref="A73:I73"/>
  </mergeCells>
  <printOptions/>
  <pageMargins left="0.1968503937007874" right="0" top="0" bottom="0" header="0.5118110236220472" footer="0.5118110236220472"/>
  <pageSetup horizontalDpi="600" verticalDpi="600" orientation="portrait" paperSize="9" scale="94" r:id="rId1"/>
  <rowBreaks count="1" manualBreakCount="1">
    <brk id="72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P52"/>
  <sheetViews>
    <sheetView workbookViewId="0" topLeftCell="A2">
      <selection activeCell="J28" sqref="J28"/>
    </sheetView>
  </sheetViews>
  <sheetFormatPr defaultColWidth="8.00390625" defaultRowHeight="12.75"/>
  <cols>
    <col min="1" max="1" width="52.00390625" style="1307" customWidth="1"/>
    <col min="2" max="2" width="13.421875" style="1293" hidden="1" customWidth="1"/>
    <col min="3" max="3" width="14.00390625" style="1293" hidden="1" customWidth="1"/>
    <col min="4" max="4" width="15.421875" style="1293" hidden="1" customWidth="1"/>
    <col min="5" max="6" width="14.28125" style="1293" customWidth="1"/>
    <col min="7" max="7" width="16.140625" style="1293" customWidth="1"/>
    <col min="8" max="9" width="11.00390625" style="1293" customWidth="1"/>
    <col min="10" max="10" width="11.8515625" style="1293" customWidth="1"/>
    <col min="11" max="16384" width="8.00390625" style="1293" customWidth="1"/>
  </cols>
  <sheetData>
    <row r="1" spans="1:7" ht="24.75" customHeight="1" hidden="1">
      <c r="A1" s="1939"/>
      <c r="B1" s="1939"/>
      <c r="C1" s="1939"/>
      <c r="D1" s="1939"/>
      <c r="E1" s="1939"/>
      <c r="F1" s="1939"/>
      <c r="G1" s="1939"/>
    </row>
    <row r="2" spans="1:7" ht="19.5" customHeight="1" thickBot="1">
      <c r="A2" s="1294"/>
      <c r="B2" s="1295"/>
      <c r="C2" s="1295"/>
      <c r="D2" s="1295"/>
      <c r="E2" s="1295"/>
      <c r="F2" s="1295"/>
      <c r="G2" s="1296"/>
    </row>
    <row r="3" spans="1:7" s="1297" customFormat="1" ht="48.75" customHeight="1" thickBot="1">
      <c r="A3" s="1315" t="s">
        <v>1277</v>
      </c>
      <c r="B3" s="1316" t="s">
        <v>1278</v>
      </c>
      <c r="C3" s="1316" t="s">
        <v>1279</v>
      </c>
      <c r="D3" s="1316" t="s">
        <v>0</v>
      </c>
      <c r="E3" s="1316" t="s">
        <v>1283</v>
      </c>
      <c r="F3" s="1733" t="s">
        <v>1340</v>
      </c>
      <c r="G3" s="1734" t="s">
        <v>1313</v>
      </c>
    </row>
    <row r="4" spans="1:7" s="1295" customFormat="1" ht="15" customHeight="1">
      <c r="A4" s="1322"/>
      <c r="B4" s="1323">
        <v>2</v>
      </c>
      <c r="C4" s="1323">
        <v>3</v>
      </c>
      <c r="D4" s="1323">
        <v>4</v>
      </c>
      <c r="E4" s="1323"/>
      <c r="F4" s="1731"/>
      <c r="G4" s="1732"/>
    </row>
    <row r="5" spans="1:7" ht="15.75" customHeight="1">
      <c r="A5" s="1317" t="s">
        <v>1369</v>
      </c>
      <c r="B5" s="1318"/>
      <c r="C5" s="1319"/>
      <c r="D5" s="1318"/>
      <c r="E5" s="1726">
        <v>0</v>
      </c>
      <c r="F5" s="1320">
        <v>14500000</v>
      </c>
      <c r="G5" s="1321">
        <v>14500000</v>
      </c>
    </row>
    <row r="6" spans="1:16" ht="15.75" customHeight="1">
      <c r="A6" s="1298" t="s">
        <v>1368</v>
      </c>
      <c r="B6" s="1299"/>
      <c r="C6" s="1300"/>
      <c r="D6" s="1299"/>
      <c r="E6" s="1727">
        <v>0</v>
      </c>
      <c r="F6" s="1308">
        <v>16902747</v>
      </c>
      <c r="G6" s="1301">
        <f>E6+F6</f>
        <v>16902747</v>
      </c>
      <c r="P6" s="1293" t="s">
        <v>1300</v>
      </c>
    </row>
    <row r="7" spans="1:7" ht="15.75" customHeight="1">
      <c r="A7" s="1298"/>
      <c r="B7" s="1299"/>
      <c r="C7" s="1300"/>
      <c r="D7" s="1299"/>
      <c r="E7" s="1299"/>
      <c r="F7" s="1308"/>
      <c r="G7" s="1301"/>
    </row>
    <row r="8" spans="1:7" ht="15.75" customHeight="1">
      <c r="A8" s="1298"/>
      <c r="B8" s="1299"/>
      <c r="C8" s="1300"/>
      <c r="D8" s="1299"/>
      <c r="E8" s="1299"/>
      <c r="F8" s="1308"/>
      <c r="G8" s="1301"/>
    </row>
    <row r="9" spans="1:7" ht="15" customHeight="1" hidden="1">
      <c r="A9" s="1298"/>
      <c r="B9" s="1299"/>
      <c r="C9" s="1300"/>
      <c r="D9" s="1299"/>
      <c r="E9" s="1299"/>
      <c r="F9" s="1308"/>
      <c r="G9" s="1301">
        <f aca="true" t="shared" si="0" ref="G9:G23">B9-D9-E9</f>
        <v>0</v>
      </c>
    </row>
    <row r="10" spans="1:7" ht="15.75" customHeight="1" hidden="1">
      <c r="A10" s="1298"/>
      <c r="B10" s="1299"/>
      <c r="C10" s="1300"/>
      <c r="D10" s="1299"/>
      <c r="E10" s="1299"/>
      <c r="F10" s="1308"/>
      <c r="G10" s="1301">
        <f t="shared" si="0"/>
        <v>0</v>
      </c>
    </row>
    <row r="11" spans="1:7" ht="15.75" customHeight="1" hidden="1">
      <c r="A11" s="1298"/>
      <c r="B11" s="1299"/>
      <c r="C11" s="1300"/>
      <c r="D11" s="1299"/>
      <c r="E11" s="1299"/>
      <c r="F11" s="1308"/>
      <c r="G11" s="1301">
        <f t="shared" si="0"/>
        <v>0</v>
      </c>
    </row>
    <row r="12" spans="1:7" ht="15.75" customHeight="1" hidden="1">
      <c r="A12" s="1298"/>
      <c r="B12" s="1299"/>
      <c r="C12" s="1300"/>
      <c r="D12" s="1299"/>
      <c r="E12" s="1299"/>
      <c r="F12" s="1308"/>
      <c r="G12" s="1301">
        <f t="shared" si="0"/>
        <v>0</v>
      </c>
    </row>
    <row r="13" spans="1:7" ht="15.75" customHeight="1" hidden="1">
      <c r="A13" s="1298"/>
      <c r="B13" s="1299"/>
      <c r="C13" s="1300"/>
      <c r="D13" s="1299"/>
      <c r="E13" s="1299"/>
      <c r="F13" s="1308"/>
      <c r="G13" s="1301">
        <f t="shared" si="0"/>
        <v>0</v>
      </c>
    </row>
    <row r="14" spans="1:7" ht="15.75" customHeight="1" hidden="1">
      <c r="A14" s="1298"/>
      <c r="B14" s="1299"/>
      <c r="C14" s="1300"/>
      <c r="D14" s="1299"/>
      <c r="E14" s="1299"/>
      <c r="F14" s="1308"/>
      <c r="G14" s="1301">
        <f t="shared" si="0"/>
        <v>0</v>
      </c>
    </row>
    <row r="15" spans="1:7" ht="15.75" customHeight="1" hidden="1">
      <c r="A15" s="1298"/>
      <c r="B15" s="1299"/>
      <c r="C15" s="1300"/>
      <c r="D15" s="1299"/>
      <c r="E15" s="1299"/>
      <c r="F15" s="1308"/>
      <c r="G15" s="1301">
        <f t="shared" si="0"/>
        <v>0</v>
      </c>
    </row>
    <row r="16" spans="1:7" ht="15.75" customHeight="1" hidden="1">
      <c r="A16" s="1298"/>
      <c r="B16" s="1299"/>
      <c r="C16" s="1300"/>
      <c r="D16" s="1299"/>
      <c r="E16" s="1299"/>
      <c r="F16" s="1308"/>
      <c r="G16" s="1301">
        <f t="shared" si="0"/>
        <v>0</v>
      </c>
    </row>
    <row r="17" spans="1:7" ht="15.75" customHeight="1" hidden="1">
      <c r="A17" s="1298"/>
      <c r="B17" s="1299"/>
      <c r="C17" s="1300"/>
      <c r="D17" s="1299"/>
      <c r="E17" s="1299"/>
      <c r="F17" s="1308"/>
      <c r="G17" s="1301">
        <f t="shared" si="0"/>
        <v>0</v>
      </c>
    </row>
    <row r="18" spans="1:7" ht="15.75" customHeight="1" hidden="1">
      <c r="A18" s="1298"/>
      <c r="B18" s="1299"/>
      <c r="C18" s="1300"/>
      <c r="D18" s="1299"/>
      <c r="E18" s="1299"/>
      <c r="F18" s="1308"/>
      <c r="G18" s="1301">
        <f t="shared" si="0"/>
        <v>0</v>
      </c>
    </row>
    <row r="19" spans="1:7" ht="15.75" customHeight="1" hidden="1">
      <c r="A19" s="1298"/>
      <c r="B19" s="1299"/>
      <c r="C19" s="1300"/>
      <c r="D19" s="1299"/>
      <c r="E19" s="1299"/>
      <c r="F19" s="1308"/>
      <c r="G19" s="1301">
        <f t="shared" si="0"/>
        <v>0</v>
      </c>
    </row>
    <row r="20" spans="1:7" ht="15.75" customHeight="1" hidden="1">
      <c r="A20" s="1298"/>
      <c r="B20" s="1299"/>
      <c r="C20" s="1300"/>
      <c r="D20" s="1299"/>
      <c r="E20" s="1299"/>
      <c r="F20" s="1308"/>
      <c r="G20" s="1301">
        <f t="shared" si="0"/>
        <v>0</v>
      </c>
    </row>
    <row r="21" spans="1:7" ht="15.75" customHeight="1" hidden="1">
      <c r="A21" s="1298"/>
      <c r="B21" s="1299"/>
      <c r="C21" s="1300"/>
      <c r="D21" s="1299"/>
      <c r="E21" s="1299"/>
      <c r="F21" s="1308"/>
      <c r="G21" s="1301">
        <f t="shared" si="0"/>
        <v>0</v>
      </c>
    </row>
    <row r="22" spans="1:7" ht="15.75" customHeight="1">
      <c r="A22" s="1298"/>
      <c r="B22" s="1299"/>
      <c r="C22" s="1300"/>
      <c r="D22" s="1299"/>
      <c r="E22" s="1299"/>
      <c r="F22" s="1308"/>
      <c r="G22" s="1301">
        <f t="shared" si="0"/>
        <v>0</v>
      </c>
    </row>
    <row r="23" spans="1:7" ht="15.75" customHeight="1" thickBot="1">
      <c r="A23" s="1324"/>
      <c r="B23" s="1325"/>
      <c r="C23" s="1326"/>
      <c r="D23" s="1325"/>
      <c r="E23" s="1325"/>
      <c r="F23" s="1327"/>
      <c r="G23" s="1328">
        <f t="shared" si="0"/>
        <v>0</v>
      </c>
    </row>
    <row r="24" spans="1:7" s="1306" customFormat="1" ht="18" customHeight="1" thickBot="1">
      <c r="A24" s="1310" t="s">
        <v>2</v>
      </c>
      <c r="B24" s="1311">
        <f>SUM(B5:B23)</f>
        <v>0</v>
      </c>
      <c r="C24" s="1311"/>
      <c r="D24" s="1311">
        <f>SUM(D5:D23)</f>
        <v>0</v>
      </c>
      <c r="E24" s="1311">
        <v>0</v>
      </c>
      <c r="F24" s="1312">
        <f>SUM(F5:F23)</f>
        <v>31402747</v>
      </c>
      <c r="G24" s="1313">
        <f>E24+F24</f>
        <v>31402747</v>
      </c>
    </row>
    <row r="25" ht="13.5" thickBot="1"/>
    <row r="26" spans="1:7" ht="41.25" thickBot="1">
      <c r="A26" s="1315" t="s">
        <v>1</v>
      </c>
      <c r="B26" s="1316" t="s">
        <v>1278</v>
      </c>
      <c r="C26" s="1316" t="s">
        <v>1279</v>
      </c>
      <c r="D26" s="1316" t="s">
        <v>0</v>
      </c>
      <c r="E26" s="1316" t="s">
        <v>1283</v>
      </c>
      <c r="F26" s="1733" t="s">
        <v>1340</v>
      </c>
      <c r="G26" s="1734" t="s">
        <v>1313</v>
      </c>
    </row>
    <row r="27" spans="1:7" ht="12.75">
      <c r="A27" s="1329"/>
      <c r="B27" s="1330">
        <v>2</v>
      </c>
      <c r="C27" s="1330">
        <v>3</v>
      </c>
      <c r="D27" s="1330">
        <v>4</v>
      </c>
      <c r="E27" s="1330"/>
      <c r="F27" s="1330"/>
      <c r="G27" s="1331"/>
    </row>
    <row r="28" spans="1:7" ht="34.5" customHeight="1">
      <c r="A28" s="1298" t="s">
        <v>1370</v>
      </c>
      <c r="B28" s="1299"/>
      <c r="C28" s="1300"/>
      <c r="D28" s="1299"/>
      <c r="E28" s="1299">
        <v>5719056</v>
      </c>
      <c r="F28" s="1727">
        <v>-1200562</v>
      </c>
      <c r="G28" s="1728">
        <f aca="true" t="shared" si="1" ref="G28:G34">E28+F28</f>
        <v>4518494</v>
      </c>
    </row>
    <row r="29" spans="1:7" ht="15.75" customHeight="1">
      <c r="A29" s="1298" t="s">
        <v>1371</v>
      </c>
      <c r="B29" s="1299"/>
      <c r="C29" s="1300"/>
      <c r="D29" s="1299"/>
      <c r="E29" s="1299">
        <v>250000</v>
      </c>
      <c r="F29" s="1727">
        <v>0</v>
      </c>
      <c r="G29" s="1728">
        <f t="shared" si="1"/>
        <v>250000</v>
      </c>
    </row>
    <row r="30" spans="1:7" ht="15" customHeight="1">
      <c r="A30" s="1298" t="s">
        <v>1329</v>
      </c>
      <c r="B30" s="1299"/>
      <c r="C30" s="1300"/>
      <c r="D30" s="1299"/>
      <c r="E30" s="1299">
        <v>5162522</v>
      </c>
      <c r="F30" s="1727">
        <v>-3931799</v>
      </c>
      <c r="G30" s="1728">
        <f t="shared" si="1"/>
        <v>1230723</v>
      </c>
    </row>
    <row r="31" spans="1:7" ht="15" customHeight="1">
      <c r="A31" s="1298" t="s">
        <v>1330</v>
      </c>
      <c r="B31" s="1299"/>
      <c r="C31" s="1300"/>
      <c r="D31" s="1299"/>
      <c r="E31" s="1299">
        <v>127000</v>
      </c>
      <c r="F31" s="1727">
        <v>73000</v>
      </c>
      <c r="G31" s="1728">
        <f t="shared" si="1"/>
        <v>200000</v>
      </c>
    </row>
    <row r="32" spans="1:7" ht="15" customHeight="1">
      <c r="A32" s="1298" t="s">
        <v>1331</v>
      </c>
      <c r="B32" s="1299"/>
      <c r="C32" s="1300"/>
      <c r="D32" s="1299"/>
      <c r="E32" s="1299">
        <v>280000</v>
      </c>
      <c r="F32" s="1727">
        <v>-73000</v>
      </c>
      <c r="G32" s="1728">
        <f t="shared" si="1"/>
        <v>207000</v>
      </c>
    </row>
    <row r="33" spans="1:7" ht="25.5" customHeight="1">
      <c r="A33" s="1298" t="s">
        <v>1372</v>
      </c>
      <c r="B33" s="1299"/>
      <c r="C33" s="1300"/>
      <c r="D33" s="1299"/>
      <c r="E33" s="1727">
        <v>0</v>
      </c>
      <c r="F33" s="1727">
        <v>98276</v>
      </c>
      <c r="G33" s="1728">
        <f t="shared" si="1"/>
        <v>98276</v>
      </c>
    </row>
    <row r="34" spans="1:7" ht="15" customHeight="1">
      <c r="A34" s="1298" t="s">
        <v>1373</v>
      </c>
      <c r="B34" s="1299"/>
      <c r="C34" s="1300"/>
      <c r="D34" s="1299"/>
      <c r="E34" s="1727">
        <v>0</v>
      </c>
      <c r="F34" s="1727">
        <v>94449</v>
      </c>
      <c r="G34" s="1728">
        <f t="shared" si="1"/>
        <v>94449</v>
      </c>
    </row>
    <row r="35" spans="1:7" ht="24" customHeight="1">
      <c r="A35" s="1298"/>
      <c r="B35" s="1299"/>
      <c r="C35" s="1300"/>
      <c r="D35" s="1299"/>
      <c r="E35" s="1727"/>
      <c r="F35" s="1727"/>
      <c r="G35" s="1728"/>
    </row>
    <row r="36" spans="1:7" ht="24.75" customHeight="1">
      <c r="A36" s="1298"/>
      <c r="B36" s="1299"/>
      <c r="C36" s="1300"/>
      <c r="D36" s="1299"/>
      <c r="E36" s="1727"/>
      <c r="F36" s="1727"/>
      <c r="G36" s="1728"/>
    </row>
    <row r="37" spans="1:7" ht="15" customHeight="1" thickBot="1">
      <c r="A37" s="1324"/>
      <c r="B37" s="1325"/>
      <c r="C37" s="1326"/>
      <c r="D37" s="1325"/>
      <c r="E37" s="1729"/>
      <c r="F37" s="1729"/>
      <c r="G37" s="1730"/>
    </row>
    <row r="38" spans="1:7" ht="15" customHeight="1" hidden="1">
      <c r="A38" s="1317"/>
      <c r="B38" s="1318"/>
      <c r="C38" s="1319"/>
      <c r="D38" s="1318"/>
      <c r="E38" s="1318"/>
      <c r="F38" s="1320"/>
      <c r="G38" s="1321">
        <f aca="true" t="shared" si="2" ref="G38:G46">B38-D38-E38</f>
        <v>0</v>
      </c>
    </row>
    <row r="39" spans="1:7" ht="15" customHeight="1" hidden="1">
      <c r="A39" s="1298"/>
      <c r="B39" s="1299"/>
      <c r="C39" s="1300"/>
      <c r="D39" s="1299"/>
      <c r="E39" s="1299"/>
      <c r="F39" s="1308"/>
      <c r="G39" s="1301">
        <f t="shared" si="2"/>
        <v>0</v>
      </c>
    </row>
    <row r="40" spans="1:7" ht="15" customHeight="1" hidden="1">
      <c r="A40" s="1298"/>
      <c r="B40" s="1299"/>
      <c r="C40" s="1300"/>
      <c r="D40" s="1299"/>
      <c r="E40" s="1299"/>
      <c r="F40" s="1308"/>
      <c r="G40" s="1301">
        <f t="shared" si="2"/>
        <v>0</v>
      </c>
    </row>
    <row r="41" spans="1:7" ht="15" customHeight="1" hidden="1">
      <c r="A41" s="1298"/>
      <c r="B41" s="1299"/>
      <c r="C41" s="1300"/>
      <c r="D41" s="1299"/>
      <c r="E41" s="1299"/>
      <c r="F41" s="1308"/>
      <c r="G41" s="1301">
        <f t="shared" si="2"/>
        <v>0</v>
      </c>
    </row>
    <row r="42" spans="1:7" ht="15" customHeight="1" hidden="1">
      <c r="A42" s="1298"/>
      <c r="B42" s="1299"/>
      <c r="C42" s="1300"/>
      <c r="D42" s="1299"/>
      <c r="E42" s="1299"/>
      <c r="F42" s="1308"/>
      <c r="G42" s="1301">
        <f t="shared" si="2"/>
        <v>0</v>
      </c>
    </row>
    <row r="43" spans="1:7" ht="15" customHeight="1" hidden="1">
      <c r="A43" s="1298"/>
      <c r="B43" s="1299"/>
      <c r="C43" s="1300"/>
      <c r="D43" s="1299"/>
      <c r="E43" s="1299"/>
      <c r="F43" s="1308"/>
      <c r="G43" s="1301">
        <f t="shared" si="2"/>
        <v>0</v>
      </c>
    </row>
    <row r="44" spans="1:7" ht="15" customHeight="1" hidden="1">
      <c r="A44" s="1298"/>
      <c r="B44" s="1299"/>
      <c r="C44" s="1300"/>
      <c r="D44" s="1299"/>
      <c r="E44" s="1299"/>
      <c r="F44" s="1308"/>
      <c r="G44" s="1301">
        <f t="shared" si="2"/>
        <v>0</v>
      </c>
    </row>
    <row r="45" spans="1:7" ht="15" customHeight="1" hidden="1">
      <c r="A45" s="1298"/>
      <c r="B45" s="1299"/>
      <c r="C45" s="1300"/>
      <c r="D45" s="1299"/>
      <c r="E45" s="1299"/>
      <c r="F45" s="1308"/>
      <c r="G45" s="1301">
        <f t="shared" si="2"/>
        <v>0</v>
      </c>
    </row>
    <row r="46" spans="1:7" ht="15" customHeight="1" hidden="1" thickBot="1">
      <c r="A46" s="1302"/>
      <c r="B46" s="1303"/>
      <c r="C46" s="1304"/>
      <c r="D46" s="1303"/>
      <c r="E46" s="1303"/>
      <c r="F46" s="1309"/>
      <c r="G46" s="1305">
        <f t="shared" si="2"/>
        <v>0</v>
      </c>
    </row>
    <row r="47" spans="1:7" ht="21.75" customHeight="1" thickBot="1">
      <c r="A47" s="1310" t="s">
        <v>3</v>
      </c>
      <c r="B47" s="1311">
        <f>SUM(B28:B46)</f>
        <v>0</v>
      </c>
      <c r="C47" s="1311"/>
      <c r="D47" s="1311">
        <f>SUM(D28:D46)</f>
        <v>0</v>
      </c>
      <c r="E47" s="1311">
        <f>SUM(E27:E37)</f>
        <v>11538578</v>
      </c>
      <c r="F47" s="1312"/>
      <c r="G47" s="1313">
        <f>SUM(G28:G37)</f>
        <v>6598942</v>
      </c>
    </row>
    <row r="52" ht="12.75">
      <c r="G52" s="1314"/>
    </row>
  </sheetData>
  <sheetProtection/>
  <mergeCells count="1">
    <mergeCell ref="A1:G1"/>
  </mergeCells>
  <printOptions horizontalCentered="1"/>
  <pageMargins left="0.7874015748031497" right="0.7874015748031497" top="0.826771653543307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Roman,Félkövér"&amp;9ZAJK KÖZSÉG ÖNKORMÁNYZAT 2019.ÉVI KIADÁSAI BERUHÁZÁSI FELADATONKÉNT ÉS FELÚJÍTÁSI CÉLONKÉNT&amp;R&amp;"Times New Roman CE,Normál"
&amp;"Times New Roman CE,Félkövér"&amp;9 10.melléklet
Adatok: Ft-ban&amp;"Times New Roman CE,Normál"&amp;10
   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38"/>
  <sheetViews>
    <sheetView zoomScale="120" zoomScaleNormal="120" workbookViewId="0" topLeftCell="A1">
      <selection activeCell="J40" sqref="J40"/>
    </sheetView>
  </sheetViews>
  <sheetFormatPr defaultColWidth="9.140625" defaultRowHeight="12.75"/>
  <cols>
    <col min="1" max="1" width="32.8515625" style="351" customWidth="1"/>
    <col min="2" max="2" width="8.7109375" style="351" customWidth="1"/>
    <col min="3" max="3" width="8.57421875" style="351" customWidth="1"/>
    <col min="4" max="4" width="8.8515625" style="351" customWidth="1"/>
    <col min="5" max="5" width="8.57421875" style="351" customWidth="1"/>
    <col min="6" max="7" width="7.8515625" style="351" customWidth="1"/>
    <col min="8" max="8" width="7.00390625" style="351" customWidth="1"/>
    <col min="9" max="9" width="7.57421875" style="351" customWidth="1"/>
    <col min="10" max="10" width="8.00390625" style="351" customWidth="1"/>
    <col min="11" max="11" width="7.140625" style="351" customWidth="1"/>
    <col min="12" max="12" width="7.8515625" style="351" customWidth="1"/>
    <col min="13" max="13" width="7.421875" style="351" customWidth="1"/>
    <col min="14" max="16384" width="9.140625" style="351" customWidth="1"/>
  </cols>
  <sheetData>
    <row r="1" spans="13:14" ht="12.75">
      <c r="M1" s="1059" t="s">
        <v>1301</v>
      </c>
      <c r="N1" s="1060"/>
    </row>
    <row r="2" spans="10:14" ht="12.75">
      <c r="J2" s="1940"/>
      <c r="K2" s="1940"/>
      <c r="L2" s="1940"/>
      <c r="M2" s="1940"/>
      <c r="N2" s="1940"/>
    </row>
    <row r="3" spans="1:14" ht="14.25">
      <c r="A3" s="1941" t="s">
        <v>83</v>
      </c>
      <c r="B3" s="1941"/>
      <c r="C3" s="1941"/>
      <c r="D3" s="1941"/>
      <c r="E3" s="1941"/>
      <c r="F3" s="1941"/>
      <c r="G3" s="1941"/>
      <c r="H3" s="1941"/>
      <c r="I3" s="1941"/>
      <c r="J3" s="1941"/>
      <c r="K3" s="1941"/>
      <c r="L3" s="1941"/>
      <c r="M3" s="1941"/>
      <c r="N3" s="1941"/>
    </row>
    <row r="4" spans="1:14" ht="14.25">
      <c r="A4" s="1061"/>
      <c r="B4" s="1061"/>
      <c r="C4" s="1061"/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N4" s="1061"/>
    </row>
    <row r="5" spans="1:14" ht="12.75">
      <c r="A5" s="1059"/>
      <c r="B5" s="994"/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1059" t="s">
        <v>84</v>
      </c>
      <c r="N5" s="908"/>
    </row>
    <row r="6" spans="1:14" ht="13.5" thickBot="1">
      <c r="A6" s="1062" t="s">
        <v>141</v>
      </c>
      <c r="B6" s="1063" t="s">
        <v>85</v>
      </c>
      <c r="C6" s="1064" t="s">
        <v>86</v>
      </c>
      <c r="D6" s="1064" t="s">
        <v>87</v>
      </c>
      <c r="E6" s="1064" t="s">
        <v>88</v>
      </c>
      <c r="F6" s="1064" t="s">
        <v>89</v>
      </c>
      <c r="G6" s="1064" t="s">
        <v>90</v>
      </c>
      <c r="H6" s="1064" t="s">
        <v>91</v>
      </c>
      <c r="I6" s="1064" t="s">
        <v>92</v>
      </c>
      <c r="J6" s="1064" t="s">
        <v>93</v>
      </c>
      <c r="K6" s="1064" t="s">
        <v>94</v>
      </c>
      <c r="L6" s="1064" t="s">
        <v>95</v>
      </c>
      <c r="M6" s="1065" t="s">
        <v>96</v>
      </c>
      <c r="N6" s="1066" t="s">
        <v>144</v>
      </c>
    </row>
    <row r="7" spans="1:14" ht="12.75">
      <c r="A7" s="1948" t="s">
        <v>97</v>
      </c>
      <c r="B7" s="1942"/>
      <c r="C7" s="1943"/>
      <c r="D7" s="1943"/>
      <c r="E7" s="1943"/>
      <c r="F7" s="1943"/>
      <c r="G7" s="1943"/>
      <c r="H7" s="1943"/>
      <c r="I7" s="1943"/>
      <c r="J7" s="1943"/>
      <c r="K7" s="1943"/>
      <c r="L7" s="1943"/>
      <c r="M7" s="1943"/>
      <c r="N7" s="1944"/>
    </row>
    <row r="8" spans="1:14" ht="12.75">
      <c r="A8" s="1949"/>
      <c r="B8" s="1945"/>
      <c r="C8" s="1946"/>
      <c r="D8" s="1946"/>
      <c r="E8" s="1946"/>
      <c r="F8" s="1946"/>
      <c r="G8" s="1946"/>
      <c r="H8" s="1946"/>
      <c r="I8" s="1946"/>
      <c r="J8" s="1946"/>
      <c r="K8" s="1946"/>
      <c r="L8" s="1946"/>
      <c r="M8" s="1946"/>
      <c r="N8" s="1947"/>
    </row>
    <row r="9" spans="1:14" ht="12.75">
      <c r="A9" s="1735" t="s">
        <v>1328</v>
      </c>
      <c r="B9" s="1069">
        <v>2393700</v>
      </c>
      <c r="C9" s="1069">
        <v>2393700</v>
      </c>
      <c r="D9" s="1069">
        <v>2393700</v>
      </c>
      <c r="E9" s="1069">
        <v>2393700</v>
      </c>
      <c r="F9" s="1069">
        <v>2393700</v>
      </c>
      <c r="G9" s="1069">
        <v>2393700</v>
      </c>
      <c r="H9" s="1069">
        <v>2393700</v>
      </c>
      <c r="I9" s="1069">
        <v>2393750</v>
      </c>
      <c r="J9" s="1069">
        <v>2393700</v>
      </c>
      <c r="K9" s="1069">
        <v>2393700</v>
      </c>
      <c r="L9" s="1069">
        <v>2393700</v>
      </c>
      <c r="M9" s="1069">
        <v>2393700</v>
      </c>
      <c r="N9" s="1068">
        <f>SUM(B9:M9)</f>
        <v>28724450</v>
      </c>
    </row>
    <row r="10" spans="1:14" ht="12.75" hidden="1">
      <c r="A10" s="1067" t="s">
        <v>99</v>
      </c>
      <c r="B10" s="1069"/>
      <c r="C10" s="1070"/>
      <c r="D10" s="1070"/>
      <c r="E10" s="1070"/>
      <c r="F10" s="1070"/>
      <c r="G10" s="1070"/>
      <c r="H10" s="1070"/>
      <c r="I10" s="1070"/>
      <c r="J10" s="1070"/>
      <c r="K10" s="1070"/>
      <c r="L10" s="1070"/>
      <c r="M10" s="1071"/>
      <c r="N10" s="1072"/>
    </row>
    <row r="11" spans="1:14" ht="12.75" hidden="1">
      <c r="A11" s="1073" t="s">
        <v>100</v>
      </c>
      <c r="B11" s="1069"/>
      <c r="C11" s="1070"/>
      <c r="D11" s="1070"/>
      <c r="E11" s="1070"/>
      <c r="F11" s="1070"/>
      <c r="G11" s="1070"/>
      <c r="H11" s="1070"/>
      <c r="I11" s="1070"/>
      <c r="J11" s="1070"/>
      <c r="K11" s="1070"/>
      <c r="L11" s="1070"/>
      <c r="M11" s="1071"/>
      <c r="N11" s="1072"/>
    </row>
    <row r="12" spans="1:14" ht="12.75" hidden="1">
      <c r="A12" s="1073" t="s">
        <v>101</v>
      </c>
      <c r="B12" s="1069"/>
      <c r="C12" s="1070"/>
      <c r="D12" s="1070"/>
      <c r="E12" s="1070"/>
      <c r="F12" s="1070"/>
      <c r="G12" s="1070"/>
      <c r="H12" s="1070"/>
      <c r="I12" s="1070"/>
      <c r="J12" s="1070"/>
      <c r="K12" s="1070"/>
      <c r="L12" s="1070"/>
      <c r="M12" s="1071"/>
      <c r="N12" s="1072"/>
    </row>
    <row r="13" spans="1:14" ht="12.75" hidden="1">
      <c r="A13" s="1073" t="s">
        <v>102</v>
      </c>
      <c r="B13" s="1069"/>
      <c r="C13" s="1070"/>
      <c r="D13" s="1070"/>
      <c r="E13" s="1070"/>
      <c r="F13" s="1070"/>
      <c r="G13" s="1070"/>
      <c r="H13" s="1070"/>
      <c r="I13" s="1070"/>
      <c r="J13" s="1070"/>
      <c r="K13" s="1070"/>
      <c r="L13" s="1070"/>
      <c r="M13" s="1071"/>
      <c r="N13" s="1072"/>
    </row>
    <row r="14" spans="1:14" ht="12.75" hidden="1">
      <c r="A14" s="1073" t="s">
        <v>103</v>
      </c>
      <c r="B14" s="1069"/>
      <c r="C14" s="1070"/>
      <c r="D14" s="1070"/>
      <c r="E14" s="1070"/>
      <c r="F14" s="1070"/>
      <c r="G14" s="1070"/>
      <c r="H14" s="1070"/>
      <c r="I14" s="1070"/>
      <c r="J14" s="1070"/>
      <c r="K14" s="1070"/>
      <c r="L14" s="1070"/>
      <c r="M14" s="1071"/>
      <c r="N14" s="1072"/>
    </row>
    <row r="15" spans="1:14" ht="12.75">
      <c r="A15" s="1073" t="s">
        <v>151</v>
      </c>
      <c r="B15" s="1069"/>
      <c r="C15" s="1079"/>
      <c r="D15" s="1079">
        <v>258000</v>
      </c>
      <c r="E15" s="1079"/>
      <c r="F15" s="1079"/>
      <c r="G15" s="1079"/>
      <c r="H15" s="1079"/>
      <c r="I15" s="1079"/>
      <c r="J15" s="1079">
        <v>320000</v>
      </c>
      <c r="K15" s="1079">
        <v>220000</v>
      </c>
      <c r="L15" s="1079"/>
      <c r="M15" s="1069"/>
      <c r="N15" s="1072">
        <f>SUM(B15:M15)</f>
        <v>798000</v>
      </c>
    </row>
    <row r="16" spans="1:14" ht="12.75">
      <c r="A16" s="1073" t="s">
        <v>1036</v>
      </c>
      <c r="B16" s="1549"/>
      <c r="C16" s="1550"/>
      <c r="D16" s="1550">
        <v>500000</v>
      </c>
      <c r="E16" s="1550">
        <v>70000</v>
      </c>
      <c r="F16" s="1550">
        <v>250000</v>
      </c>
      <c r="G16" s="1550">
        <v>300000</v>
      </c>
      <c r="H16" s="1550">
        <v>340000</v>
      </c>
      <c r="I16" s="1550">
        <v>462365</v>
      </c>
      <c r="J16" s="1550">
        <v>90000</v>
      </c>
      <c r="K16" s="1550">
        <v>500</v>
      </c>
      <c r="L16" s="1550">
        <v>40000</v>
      </c>
      <c r="M16" s="1549">
        <v>2508916</v>
      </c>
      <c r="N16" s="1072">
        <f>SUM(B16:M16)</f>
        <v>4561781</v>
      </c>
    </row>
    <row r="17" spans="1:14" ht="17.25" customHeight="1">
      <c r="A17" s="1067" t="s">
        <v>98</v>
      </c>
      <c r="B17" s="1069">
        <v>1420233</v>
      </c>
      <c r="C17" s="1069">
        <v>1420233</v>
      </c>
      <c r="D17" s="1069">
        <v>1420233</v>
      </c>
      <c r="E17" s="1069">
        <v>1420233</v>
      </c>
      <c r="F17" s="1069">
        <v>1420233</v>
      </c>
      <c r="G17" s="1069">
        <v>1420233</v>
      </c>
      <c r="H17" s="1069">
        <v>1420233</v>
      </c>
      <c r="I17" s="1069">
        <v>1420233</v>
      </c>
      <c r="J17" s="1069">
        <v>1420233</v>
      </c>
      <c r="K17" s="1069">
        <v>1420233</v>
      </c>
      <c r="L17" s="1069">
        <v>1420233</v>
      </c>
      <c r="M17" s="1069">
        <v>1420233</v>
      </c>
      <c r="N17" s="1074">
        <f>SUM(B17:M17)</f>
        <v>17042796</v>
      </c>
    </row>
    <row r="18" spans="1:14" ht="12.75" hidden="1">
      <c r="A18" s="1076" t="s">
        <v>104</v>
      </c>
      <c r="B18" s="1069"/>
      <c r="C18" s="1070"/>
      <c r="D18" s="1070"/>
      <c r="E18" s="1070"/>
      <c r="F18" s="1070"/>
      <c r="G18" s="1070"/>
      <c r="H18" s="1070"/>
      <c r="I18" s="1070"/>
      <c r="J18" s="1070"/>
      <c r="K18" s="1070"/>
      <c r="L18" s="1070"/>
      <c r="M18" s="1071"/>
      <c r="N18" s="1074"/>
    </row>
    <row r="19" spans="1:14" ht="24">
      <c r="A19" s="1075" t="s">
        <v>1308</v>
      </c>
      <c r="B19" s="1069">
        <v>10033</v>
      </c>
      <c r="C19" s="1069">
        <v>10033</v>
      </c>
      <c r="D19" s="1069">
        <v>10033</v>
      </c>
      <c r="E19" s="1069">
        <v>10033</v>
      </c>
      <c r="F19" s="1069">
        <v>10833</v>
      </c>
      <c r="G19" s="1069">
        <v>1033</v>
      </c>
      <c r="H19" s="1069">
        <v>10833</v>
      </c>
      <c r="I19" s="1069">
        <v>1033</v>
      </c>
      <c r="J19" s="1069">
        <v>14435</v>
      </c>
      <c r="K19" s="1069">
        <v>10835</v>
      </c>
      <c r="L19" s="1069">
        <v>10033</v>
      </c>
      <c r="M19" s="1069">
        <v>20833</v>
      </c>
      <c r="N19" s="1074">
        <f>SUM(B19:M19)</f>
        <v>120000</v>
      </c>
    </row>
    <row r="20" spans="1:14" ht="12.75">
      <c r="A20" s="1073" t="s">
        <v>1327</v>
      </c>
      <c r="B20" s="1069">
        <v>0</v>
      </c>
      <c r="C20" s="1069">
        <v>0</v>
      </c>
      <c r="D20" s="1069">
        <v>1420876</v>
      </c>
      <c r="E20" s="1069">
        <v>1420876</v>
      </c>
      <c r="F20" s="1069">
        <v>1420876</v>
      </c>
      <c r="G20" s="1069">
        <v>1420876</v>
      </c>
      <c r="H20" s="1069">
        <v>1420876</v>
      </c>
      <c r="I20" s="1069">
        <v>0</v>
      </c>
      <c r="J20" s="1069">
        <v>0</v>
      </c>
      <c r="K20" s="1069">
        <v>32602747</v>
      </c>
      <c r="L20" s="1070">
        <v>0</v>
      </c>
      <c r="M20" s="1069">
        <v>0</v>
      </c>
      <c r="N20" s="1074">
        <f>SUM(B20:M20)</f>
        <v>39707127</v>
      </c>
    </row>
    <row r="21" spans="1:14" ht="24">
      <c r="A21" s="1077" t="s">
        <v>1309</v>
      </c>
      <c r="B21" s="1069">
        <v>0</v>
      </c>
      <c r="C21" s="1069">
        <v>0</v>
      </c>
      <c r="D21" s="1069">
        <v>0</v>
      </c>
      <c r="E21" s="1069">
        <v>0</v>
      </c>
      <c r="F21" s="1069">
        <v>0</v>
      </c>
      <c r="G21" s="1069">
        <v>0</v>
      </c>
      <c r="H21" s="1069">
        <v>0</v>
      </c>
      <c r="I21" s="1069">
        <v>0</v>
      </c>
      <c r="J21" s="1069">
        <v>0</v>
      </c>
      <c r="K21" s="1069">
        <v>0</v>
      </c>
      <c r="L21" s="1070">
        <v>0</v>
      </c>
      <c r="M21" s="1069">
        <v>0</v>
      </c>
      <c r="N21" s="1074">
        <f>SUM(B21:M21)</f>
        <v>0</v>
      </c>
    </row>
    <row r="22" spans="1:14" ht="13.5" thickBot="1">
      <c r="A22" s="1078" t="s">
        <v>1039</v>
      </c>
      <c r="B22" s="1079">
        <v>9248832</v>
      </c>
      <c r="C22" s="1080">
        <v>0</v>
      </c>
      <c r="D22" s="1080">
        <v>0</v>
      </c>
      <c r="E22" s="1080">
        <v>0</v>
      </c>
      <c r="F22" s="1080">
        <v>0</v>
      </c>
      <c r="G22" s="1080">
        <v>0</v>
      </c>
      <c r="H22" s="1080">
        <v>0</v>
      </c>
      <c r="I22" s="1080">
        <v>0</v>
      </c>
      <c r="J22" s="1080">
        <v>0</v>
      </c>
      <c r="K22" s="1080">
        <v>0</v>
      </c>
      <c r="L22" s="1080">
        <v>0</v>
      </c>
      <c r="M22" s="1081">
        <v>0</v>
      </c>
      <c r="N22" s="1082">
        <f>SUM(B22:M22)</f>
        <v>9248832</v>
      </c>
    </row>
    <row r="23" spans="1:14" ht="13.5" thickBot="1">
      <c r="A23" s="1062" t="s">
        <v>1059</v>
      </c>
      <c r="B23" s="1083">
        <f aca="true" t="shared" si="0" ref="B23:M23">SUM(B9:B22)</f>
        <v>13072798</v>
      </c>
      <c r="C23" s="1084">
        <f t="shared" si="0"/>
        <v>3823966</v>
      </c>
      <c r="D23" s="1084">
        <f t="shared" si="0"/>
        <v>6002842</v>
      </c>
      <c r="E23" s="1084">
        <f t="shared" si="0"/>
        <v>5314842</v>
      </c>
      <c r="F23" s="1084">
        <f t="shared" si="0"/>
        <v>5495642</v>
      </c>
      <c r="G23" s="1084">
        <f t="shared" si="0"/>
        <v>5535842</v>
      </c>
      <c r="H23" s="1084">
        <f t="shared" si="0"/>
        <v>5585642</v>
      </c>
      <c r="I23" s="1084">
        <f t="shared" si="0"/>
        <v>4277381</v>
      </c>
      <c r="J23" s="1085">
        <f t="shared" si="0"/>
        <v>4238368</v>
      </c>
      <c r="K23" s="1552">
        <f t="shared" si="0"/>
        <v>36648015</v>
      </c>
      <c r="L23" s="1083">
        <f t="shared" si="0"/>
        <v>3863966</v>
      </c>
      <c r="M23" s="1085">
        <f t="shared" si="0"/>
        <v>6343682</v>
      </c>
      <c r="N23" s="1551">
        <f>SUM(N9:N22)</f>
        <v>100202986</v>
      </c>
    </row>
    <row r="24" spans="1:14" ht="12.75">
      <c r="A24" s="994"/>
      <c r="B24" s="1086"/>
      <c r="C24" s="1086"/>
      <c r="D24" s="1086"/>
      <c r="E24" s="1086"/>
      <c r="F24" s="1086"/>
      <c r="G24" s="1086"/>
      <c r="H24" s="1086"/>
      <c r="I24" s="1086"/>
      <c r="J24" s="1086"/>
      <c r="K24" s="1086"/>
      <c r="L24" s="1086"/>
      <c r="M24" s="1086"/>
      <c r="N24" s="1086"/>
    </row>
    <row r="25" spans="1:14" ht="13.5" thickBot="1">
      <c r="A25" s="908" t="s">
        <v>1047</v>
      </c>
      <c r="B25" s="1086"/>
      <c r="C25" s="1086"/>
      <c r="D25" s="1086"/>
      <c r="E25" s="1086"/>
      <c r="F25" s="1086"/>
      <c r="G25" s="1086"/>
      <c r="H25" s="1086"/>
      <c r="I25" s="1086"/>
      <c r="J25" s="1086"/>
      <c r="K25" s="1086"/>
      <c r="L25" s="1086"/>
      <c r="M25" s="1086"/>
      <c r="N25" s="1086"/>
    </row>
    <row r="26" spans="1:14" ht="12.75">
      <c r="A26" s="1087" t="s">
        <v>169</v>
      </c>
      <c r="B26" s="1088">
        <v>2287172</v>
      </c>
      <c r="C26" s="1088">
        <v>2287172</v>
      </c>
      <c r="D26" s="1088">
        <v>2287172</v>
      </c>
      <c r="E26" s="1088">
        <v>2287172</v>
      </c>
      <c r="F26" s="1088">
        <v>2287172</v>
      </c>
      <c r="G26" s="1088">
        <v>2287172</v>
      </c>
      <c r="H26" s="1088">
        <v>2287172</v>
      </c>
      <c r="I26" s="1088">
        <v>2287172</v>
      </c>
      <c r="J26" s="1088">
        <v>2287172</v>
      </c>
      <c r="K26" s="1088">
        <v>2287172</v>
      </c>
      <c r="L26" s="1088">
        <v>2287172</v>
      </c>
      <c r="M26" s="1088">
        <v>2287181</v>
      </c>
      <c r="N26" s="1089">
        <f aca="true" t="shared" si="1" ref="N26:N34">SUM(B26:M26)</f>
        <v>27446073</v>
      </c>
    </row>
    <row r="27" spans="1:14" ht="24">
      <c r="A27" s="1067" t="s">
        <v>105</v>
      </c>
      <c r="B27" s="1069">
        <v>286488</v>
      </c>
      <c r="C27" s="1069">
        <v>286488</v>
      </c>
      <c r="D27" s="1069">
        <v>286488</v>
      </c>
      <c r="E27" s="1069">
        <v>286488</v>
      </c>
      <c r="F27" s="1069">
        <v>286488</v>
      </c>
      <c r="G27" s="1069">
        <v>286488</v>
      </c>
      <c r="H27" s="1069">
        <v>286488</v>
      </c>
      <c r="I27" s="1069">
        <v>286488</v>
      </c>
      <c r="J27" s="1069">
        <v>286488</v>
      </c>
      <c r="K27" s="1069">
        <v>286488</v>
      </c>
      <c r="L27" s="1069">
        <v>286488</v>
      </c>
      <c r="M27" s="1069">
        <v>286489</v>
      </c>
      <c r="N27" s="1074">
        <f t="shared" si="1"/>
        <v>3437857</v>
      </c>
    </row>
    <row r="28" spans="1:15" ht="12.75">
      <c r="A28" s="1073" t="s">
        <v>1073</v>
      </c>
      <c r="B28" s="1069">
        <v>1548294</v>
      </c>
      <c r="C28" s="1069">
        <v>1548294</v>
      </c>
      <c r="D28" s="1069">
        <v>1548294</v>
      </c>
      <c r="E28" s="1069">
        <v>1548294</v>
      </c>
      <c r="F28" s="1069">
        <v>1548294</v>
      </c>
      <c r="G28" s="1069">
        <v>1548294</v>
      </c>
      <c r="H28" s="1069">
        <v>1548294</v>
      </c>
      <c r="I28" s="1069">
        <v>1548294</v>
      </c>
      <c r="J28" s="1069">
        <v>1548294</v>
      </c>
      <c r="K28" s="1069">
        <v>1548294</v>
      </c>
      <c r="L28" s="1069">
        <v>1548294</v>
      </c>
      <c r="M28" s="1069">
        <v>1548295</v>
      </c>
      <c r="N28" s="1074">
        <f t="shared" si="1"/>
        <v>18579529</v>
      </c>
      <c r="O28" s="1090"/>
    </row>
    <row r="29" spans="1:14" ht="12.75">
      <c r="A29" s="1073" t="s">
        <v>19</v>
      </c>
      <c r="B29" s="1069">
        <v>2262429</v>
      </c>
      <c r="C29" s="1069">
        <v>62429</v>
      </c>
      <c r="D29" s="1069">
        <v>62429</v>
      </c>
      <c r="E29" s="1069">
        <v>62429</v>
      </c>
      <c r="F29" s="1069">
        <v>62429</v>
      </c>
      <c r="G29" s="1069">
        <v>62429</v>
      </c>
      <c r="H29" s="1069">
        <v>62429</v>
      </c>
      <c r="I29" s="1069">
        <v>1792860</v>
      </c>
      <c r="J29" s="1069">
        <v>1812009</v>
      </c>
      <c r="K29" s="1069">
        <v>1812009</v>
      </c>
      <c r="L29" s="1069">
        <v>162430</v>
      </c>
      <c r="M29" s="1069">
        <v>733645</v>
      </c>
      <c r="N29" s="1074">
        <f t="shared" si="1"/>
        <v>8949956</v>
      </c>
    </row>
    <row r="30" spans="1:14" ht="12.75">
      <c r="A30" s="1073" t="s">
        <v>22</v>
      </c>
      <c r="B30" s="1069"/>
      <c r="C30" s="1069"/>
      <c r="D30" s="1069">
        <v>24000</v>
      </c>
      <c r="E30" s="1069">
        <v>20000</v>
      </c>
      <c r="F30" s="1069">
        <v>20000</v>
      </c>
      <c r="G30" s="1069">
        <v>20000</v>
      </c>
      <c r="H30" s="1069">
        <v>20000</v>
      </c>
      <c r="I30" s="1069">
        <v>34500</v>
      </c>
      <c r="J30" s="1069"/>
      <c r="K30" s="1069"/>
      <c r="L30" s="1069"/>
      <c r="M30" s="1069"/>
      <c r="N30" s="1074">
        <f t="shared" si="1"/>
        <v>138500</v>
      </c>
    </row>
    <row r="31" spans="1:14" ht="12.75">
      <c r="A31" s="1073" t="s">
        <v>1086</v>
      </c>
      <c r="B31" s="1069"/>
      <c r="C31" s="1069"/>
      <c r="D31" s="1069"/>
      <c r="E31" s="1069">
        <v>1099823</v>
      </c>
      <c r="F31" s="1069">
        <v>1099823</v>
      </c>
      <c r="G31" s="1069">
        <v>1099823</v>
      </c>
      <c r="H31" s="1069">
        <v>1099823</v>
      </c>
      <c r="I31" s="1069">
        <v>1099823</v>
      </c>
      <c r="J31" s="1069">
        <v>1099827</v>
      </c>
      <c r="K31" s="1069"/>
      <c r="L31" s="1069"/>
      <c r="M31" s="1069"/>
      <c r="N31" s="1074">
        <f t="shared" si="1"/>
        <v>6598942</v>
      </c>
    </row>
    <row r="32" spans="1:14" ht="12.75">
      <c r="A32" s="1073" t="s">
        <v>1085</v>
      </c>
      <c r="B32" s="1069"/>
      <c r="C32" s="1070"/>
      <c r="D32" s="1070"/>
      <c r="E32" s="1070"/>
      <c r="F32" s="1070"/>
      <c r="G32" s="1070"/>
      <c r="H32" s="1070"/>
      <c r="I32" s="1070"/>
      <c r="J32" s="1070"/>
      <c r="K32" s="1070"/>
      <c r="L32" s="1070">
        <v>15701374</v>
      </c>
      <c r="M32" s="1071">
        <v>15701373</v>
      </c>
      <c r="N32" s="1074">
        <f t="shared" si="1"/>
        <v>31402747</v>
      </c>
    </row>
    <row r="33" spans="1:14" ht="12.75">
      <c r="A33" s="1073" t="s">
        <v>1038</v>
      </c>
      <c r="B33" s="1069"/>
      <c r="C33" s="1070"/>
      <c r="D33" s="1070"/>
      <c r="E33" s="1070"/>
      <c r="F33" s="1070"/>
      <c r="G33" s="1070"/>
      <c r="H33" s="1070"/>
      <c r="I33" s="1070"/>
      <c r="J33" s="1070"/>
      <c r="K33" s="1070">
        <v>1704369</v>
      </c>
      <c r="L33" s="1070"/>
      <c r="M33" s="1071"/>
      <c r="N33" s="1074">
        <f t="shared" si="1"/>
        <v>1704369</v>
      </c>
    </row>
    <row r="34" spans="1:14" ht="13.5" thickBot="1">
      <c r="A34" s="1091" t="s">
        <v>1040</v>
      </c>
      <c r="B34" s="1069">
        <v>1945013</v>
      </c>
      <c r="C34" s="1070"/>
      <c r="D34" s="1070"/>
      <c r="E34" s="1070"/>
      <c r="F34" s="1070"/>
      <c r="G34" s="1070"/>
      <c r="H34" s="1070"/>
      <c r="I34" s="1070"/>
      <c r="J34" s="1070"/>
      <c r="K34" s="1070"/>
      <c r="L34" s="1070"/>
      <c r="M34" s="1071"/>
      <c r="N34" s="1074">
        <f t="shared" si="1"/>
        <v>1945013</v>
      </c>
    </row>
    <row r="35" spans="1:14" ht="13.5" thickBot="1">
      <c r="A35" s="1062" t="s">
        <v>1060</v>
      </c>
      <c r="B35" s="1092">
        <f aca="true" t="shared" si="2" ref="B35:N35">SUM(B26:B34)</f>
        <v>8329396</v>
      </c>
      <c r="C35" s="1092">
        <f t="shared" si="2"/>
        <v>4184383</v>
      </c>
      <c r="D35" s="1092">
        <f t="shared" si="2"/>
        <v>4208383</v>
      </c>
      <c r="E35" s="1092">
        <f t="shared" si="2"/>
        <v>5304206</v>
      </c>
      <c r="F35" s="1092">
        <f t="shared" si="2"/>
        <v>5304206</v>
      </c>
      <c r="G35" s="1092">
        <f t="shared" si="2"/>
        <v>5304206</v>
      </c>
      <c r="H35" s="1092">
        <f t="shared" si="2"/>
        <v>5304206</v>
      </c>
      <c r="I35" s="1092">
        <f t="shared" si="2"/>
        <v>7049137</v>
      </c>
      <c r="J35" s="1092">
        <f t="shared" si="2"/>
        <v>7033790</v>
      </c>
      <c r="K35" s="1092">
        <f t="shared" si="2"/>
        <v>7638332</v>
      </c>
      <c r="L35" s="1092">
        <f t="shared" si="2"/>
        <v>19985758</v>
      </c>
      <c r="M35" s="1092">
        <f t="shared" si="2"/>
        <v>20556983</v>
      </c>
      <c r="N35" s="1093">
        <f t="shared" si="2"/>
        <v>100202986</v>
      </c>
    </row>
    <row r="38" spans="4:5" ht="12.75">
      <c r="D38" s="1094"/>
      <c r="E38" s="1094"/>
    </row>
  </sheetData>
  <sheetProtection selectLockedCells="1" selectUnlockedCells="1"/>
  <mergeCells count="4">
    <mergeCell ref="J2:N2"/>
    <mergeCell ref="A3:N3"/>
    <mergeCell ref="B7:N8"/>
    <mergeCell ref="A7:A8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V54"/>
  <sheetViews>
    <sheetView zoomScalePageLayoutView="0" workbookViewId="0" topLeftCell="A34">
      <selection activeCell="K57" sqref="K57"/>
    </sheetView>
  </sheetViews>
  <sheetFormatPr defaultColWidth="9.140625" defaultRowHeight="12.75"/>
  <cols>
    <col min="1" max="1" width="18.140625" style="615" customWidth="1"/>
    <col min="2" max="2" width="21.421875" style="1203" customWidth="1"/>
    <col min="3" max="8" width="0" style="615" hidden="1" customWidth="1"/>
    <col min="9" max="9" width="3.00390625" style="615" hidden="1" customWidth="1"/>
    <col min="10" max="10" width="14.7109375" style="1209" customWidth="1"/>
    <col min="11" max="11" width="25.00390625" style="1209" customWidth="1"/>
    <col min="12" max="12" width="19.7109375" style="1203" customWidth="1"/>
    <col min="13" max="13" width="9.28125" style="615" hidden="1" customWidth="1"/>
    <col min="14" max="14" width="11.28125" style="615" hidden="1" customWidth="1"/>
    <col min="15" max="15" width="10.57421875" style="615" hidden="1" customWidth="1"/>
    <col min="16" max="16" width="8.421875" style="615" hidden="1" customWidth="1"/>
    <col min="17" max="17" width="7.7109375" style="615" hidden="1" customWidth="1"/>
    <col min="18" max="18" width="7.8515625" style="615" hidden="1" customWidth="1"/>
    <col min="19" max="19" width="0" style="615" hidden="1" customWidth="1"/>
    <col min="20" max="20" width="10.7109375" style="615" hidden="1" customWidth="1"/>
    <col min="21" max="21" width="10.7109375" style="615" customWidth="1"/>
    <col min="22" max="22" width="18.421875" style="615" customWidth="1"/>
    <col min="23" max="16384" width="9.140625" style="615" customWidth="1"/>
  </cols>
  <sheetData>
    <row r="1" ht="12.75" hidden="1"/>
    <row r="2" spans="19:22" ht="0.75" customHeight="1">
      <c r="S2" s="1164"/>
      <c r="T2" s="1164"/>
      <c r="U2" s="1164"/>
      <c r="V2" s="1164"/>
    </row>
    <row r="3" spans="19:22" ht="0.75" customHeight="1">
      <c r="S3" s="616"/>
      <c r="T3" s="409"/>
      <c r="U3" s="409"/>
      <c r="V3" s="409"/>
    </row>
    <row r="4" spans="19:22" ht="0.75" customHeight="1">
      <c r="S4" s="616"/>
      <c r="T4" s="409"/>
      <c r="U4" s="409"/>
      <c r="V4" s="409"/>
    </row>
    <row r="5" spans="19:22" ht="4.5" customHeight="1" thickBot="1">
      <c r="S5" s="616"/>
      <c r="T5" s="409"/>
      <c r="U5" s="409"/>
      <c r="V5" s="409"/>
    </row>
    <row r="6" spans="1:22" ht="26.25" customHeight="1" hidden="1">
      <c r="A6" s="617"/>
      <c r="B6" s="1187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</row>
    <row r="7" spans="1:22" ht="18.75" customHeight="1" hidden="1">
      <c r="A7" s="617"/>
      <c r="B7" s="1187"/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7"/>
      <c r="R7" s="617"/>
      <c r="S7" s="617"/>
      <c r="T7" s="617"/>
      <c r="U7" s="617"/>
      <c r="V7" s="617"/>
    </row>
    <row r="8" spans="1:22" ht="18.75" customHeight="1" hidden="1" thickBot="1">
      <c r="A8" s="617"/>
      <c r="B8" s="1187"/>
      <c r="C8" s="617"/>
      <c r="D8" s="617"/>
      <c r="E8" s="617"/>
      <c r="F8" s="617"/>
      <c r="G8" s="617"/>
      <c r="H8" s="617"/>
      <c r="I8" s="617"/>
      <c r="J8" s="617"/>
      <c r="K8" s="617"/>
      <c r="L8" s="1187"/>
      <c r="M8" s="617"/>
      <c r="N8" s="617"/>
      <c r="O8" s="617"/>
      <c r="P8" s="617"/>
      <c r="Q8" s="617"/>
      <c r="R8" s="617"/>
      <c r="S8" s="617"/>
      <c r="T8" s="1165" t="s">
        <v>1103</v>
      </c>
      <c r="U8" s="1193"/>
      <c r="V8" s="1165"/>
    </row>
    <row r="9" spans="1:22" ht="18.75" customHeight="1" thickBot="1">
      <c r="A9" s="1960" t="s">
        <v>949</v>
      </c>
      <c r="B9" s="1950" t="s">
        <v>950</v>
      </c>
      <c r="C9" s="1194" t="s">
        <v>951</v>
      </c>
      <c r="D9" s="1194" t="s">
        <v>952</v>
      </c>
      <c r="E9" s="1194" t="s">
        <v>953</v>
      </c>
      <c r="F9" s="1194" t="s">
        <v>954</v>
      </c>
      <c r="G9" s="1194" t="s">
        <v>955</v>
      </c>
      <c r="H9" s="1194" t="s">
        <v>956</v>
      </c>
      <c r="I9" s="1195" t="s">
        <v>957</v>
      </c>
      <c r="J9" s="1952" t="s">
        <v>333</v>
      </c>
      <c r="K9" s="1954" t="s">
        <v>776</v>
      </c>
      <c r="L9" s="1956" t="s">
        <v>356</v>
      </c>
      <c r="M9" s="1196" t="s">
        <v>958</v>
      </c>
      <c r="N9" s="1196" t="s">
        <v>959</v>
      </c>
      <c r="O9" s="1196" t="s">
        <v>960</v>
      </c>
      <c r="P9" s="1196" t="s">
        <v>961</v>
      </c>
      <c r="Q9" s="1196" t="s">
        <v>962</v>
      </c>
      <c r="R9" s="1196" t="s">
        <v>963</v>
      </c>
      <c r="S9" s="1196" t="s">
        <v>964</v>
      </c>
      <c r="T9" s="1197" t="s">
        <v>965</v>
      </c>
      <c r="U9" s="1954" t="s">
        <v>355</v>
      </c>
      <c r="V9" s="1958" t="s">
        <v>335</v>
      </c>
    </row>
    <row r="10" spans="1:22" ht="12.75" customHeight="1" thickBot="1">
      <c r="A10" s="1961"/>
      <c r="B10" s="1951"/>
      <c r="C10" s="1194"/>
      <c r="D10" s="1194"/>
      <c r="E10" s="1194"/>
      <c r="F10" s="1194"/>
      <c r="G10" s="1194"/>
      <c r="H10" s="1194"/>
      <c r="I10" s="1195"/>
      <c r="J10" s="1953"/>
      <c r="K10" s="1955"/>
      <c r="L10" s="1957"/>
      <c r="M10" s="1196"/>
      <c r="N10" s="1196"/>
      <c r="O10" s="1196"/>
      <c r="P10" s="1196"/>
      <c r="Q10" s="1196"/>
      <c r="R10" s="1196"/>
      <c r="S10" s="1196"/>
      <c r="T10" s="1197"/>
      <c r="U10" s="1955"/>
      <c r="V10" s="1959"/>
    </row>
    <row r="11" spans="1:22" ht="7.5" customHeight="1" thickBot="1">
      <c r="A11" s="1961"/>
      <c r="B11" s="1951"/>
      <c r="C11" s="1194"/>
      <c r="D11" s="1194"/>
      <c r="E11" s="1194"/>
      <c r="F11" s="1194"/>
      <c r="G11" s="1194"/>
      <c r="H11" s="1194"/>
      <c r="I11" s="1195"/>
      <c r="J11" s="1953"/>
      <c r="K11" s="1955"/>
      <c r="L11" s="1957"/>
      <c r="M11" s="1196"/>
      <c r="N11" s="1196"/>
      <c r="O11" s="1196"/>
      <c r="P11" s="1196"/>
      <c r="Q11" s="1196"/>
      <c r="R11" s="1196"/>
      <c r="S11" s="1196"/>
      <c r="T11" s="1197"/>
      <c r="U11" s="1955"/>
      <c r="V11" s="1959"/>
    </row>
    <row r="12" spans="1:22" ht="0.75" customHeight="1" thickBot="1">
      <c r="A12" s="1961"/>
      <c r="B12" s="1951"/>
      <c r="C12" s="1194"/>
      <c r="D12" s="1194"/>
      <c r="E12" s="1194"/>
      <c r="F12" s="1194"/>
      <c r="G12" s="1194"/>
      <c r="H12" s="1194"/>
      <c r="I12" s="1195"/>
      <c r="J12" s="1953"/>
      <c r="K12" s="1955"/>
      <c r="L12" s="1957"/>
      <c r="M12" s="1196"/>
      <c r="N12" s="1196"/>
      <c r="O12" s="1196"/>
      <c r="P12" s="1196"/>
      <c r="Q12" s="1196"/>
      <c r="R12" s="1196"/>
      <c r="S12" s="1196"/>
      <c r="T12" s="1197"/>
      <c r="U12" s="1955"/>
      <c r="V12" s="1959"/>
    </row>
    <row r="13" spans="1:22" ht="21.75" customHeight="1" hidden="1" thickBot="1">
      <c r="A13" s="1966"/>
      <c r="B13" s="1967"/>
      <c r="C13" s="1194"/>
      <c r="D13" s="1194"/>
      <c r="E13" s="1194"/>
      <c r="F13" s="1194"/>
      <c r="G13" s="1194"/>
      <c r="H13" s="1194"/>
      <c r="I13" s="1195"/>
      <c r="J13" s="1965"/>
      <c r="K13" s="1963"/>
      <c r="L13" s="1964"/>
      <c r="M13" s="1196"/>
      <c r="N13" s="1196"/>
      <c r="O13" s="1196"/>
      <c r="P13" s="1196"/>
      <c r="Q13" s="1196"/>
      <c r="R13" s="1196"/>
      <c r="S13" s="1196"/>
      <c r="T13" s="1197"/>
      <c r="U13" s="1963"/>
      <c r="V13" s="1962"/>
    </row>
    <row r="14" spans="1:22" ht="14.25" customHeight="1" hidden="1">
      <c r="A14" s="1168" t="s">
        <v>966</v>
      </c>
      <c r="B14" s="618"/>
      <c r="C14" s="618"/>
      <c r="D14" s="618"/>
      <c r="E14" s="618"/>
      <c r="F14" s="618"/>
      <c r="G14" s="618"/>
      <c r="H14" s="618"/>
      <c r="I14" s="619"/>
      <c r="J14" s="1216"/>
      <c r="K14" s="1210"/>
      <c r="L14" s="1205"/>
      <c r="M14" s="1163"/>
      <c r="N14" s="1163"/>
      <c r="O14" s="1163"/>
      <c r="P14" s="1163"/>
      <c r="Q14" s="1163"/>
      <c r="R14" s="1166">
        <v>4245140</v>
      </c>
      <c r="S14" s="1166">
        <v>677200</v>
      </c>
      <c r="T14" s="1163"/>
      <c r="U14" s="1176"/>
      <c r="V14" s="1167">
        <f>SUM(K14:T14)</f>
        <v>4922340</v>
      </c>
    </row>
    <row r="15" spans="1:22" ht="21" customHeight="1" hidden="1">
      <c r="A15" s="1168"/>
      <c r="B15" s="620"/>
      <c r="C15" s="620"/>
      <c r="D15" s="620"/>
      <c r="E15" s="620"/>
      <c r="F15" s="620"/>
      <c r="G15" s="620"/>
      <c r="H15" s="620"/>
      <c r="I15" s="621"/>
      <c r="J15" s="1216"/>
      <c r="K15" s="1211"/>
      <c r="L15" s="1205"/>
      <c r="M15" s="1163"/>
      <c r="N15" s="1163"/>
      <c r="O15" s="1163"/>
      <c r="P15" s="1163"/>
      <c r="Q15" s="1163"/>
      <c r="R15" s="1166"/>
      <c r="S15" s="1166"/>
      <c r="T15" s="1163"/>
      <c r="U15" s="1173"/>
      <c r="V15" s="1167"/>
    </row>
    <row r="16" spans="1:22" ht="15" customHeight="1" hidden="1">
      <c r="A16" s="1168" t="s">
        <v>967</v>
      </c>
      <c r="B16" s="618"/>
      <c r="C16" s="618"/>
      <c r="D16" s="618"/>
      <c r="E16" s="618"/>
      <c r="F16" s="618"/>
      <c r="G16" s="618"/>
      <c r="H16" s="618"/>
      <c r="I16" s="619"/>
      <c r="J16" s="1216"/>
      <c r="K16" s="1211"/>
      <c r="L16" s="1205"/>
      <c r="M16" s="1166">
        <v>820380</v>
      </c>
      <c r="N16" s="1166">
        <v>110460</v>
      </c>
      <c r="O16" s="1166">
        <v>4226040</v>
      </c>
      <c r="P16" s="1163"/>
      <c r="Q16" s="1163"/>
      <c r="R16" s="1166">
        <v>585000</v>
      </c>
      <c r="S16" s="1166">
        <v>117860</v>
      </c>
      <c r="T16" s="1163"/>
      <c r="U16" s="1173"/>
      <c r="V16" s="1167">
        <f>SUM(K16:T16)</f>
        <v>5859740</v>
      </c>
    </row>
    <row r="17" spans="1:22" ht="28.5" customHeight="1" hidden="1">
      <c r="A17" s="1168"/>
      <c r="B17" s="620"/>
      <c r="C17" s="620"/>
      <c r="D17" s="620"/>
      <c r="E17" s="620"/>
      <c r="F17" s="620"/>
      <c r="G17" s="620"/>
      <c r="H17" s="620"/>
      <c r="I17" s="621"/>
      <c r="J17" s="1216"/>
      <c r="K17" s="1211"/>
      <c r="L17" s="1205"/>
      <c r="M17" s="1166"/>
      <c r="N17" s="1166"/>
      <c r="O17" s="1166"/>
      <c r="P17" s="1163"/>
      <c r="Q17" s="1163"/>
      <c r="R17" s="1166"/>
      <c r="S17" s="1166"/>
      <c r="T17" s="1163"/>
      <c r="U17" s="1173"/>
      <c r="V17" s="1167"/>
    </row>
    <row r="18" spans="1:22" ht="16.5" customHeight="1" hidden="1">
      <c r="A18" s="1168" t="s">
        <v>968</v>
      </c>
      <c r="B18" s="618"/>
      <c r="C18" s="618"/>
      <c r="D18" s="618"/>
      <c r="E18" s="618"/>
      <c r="F18" s="618"/>
      <c r="G18" s="618"/>
      <c r="H18" s="618"/>
      <c r="I18" s="619"/>
      <c r="J18" s="1217">
        <v>542322</v>
      </c>
      <c r="K18" s="1212">
        <v>300000</v>
      </c>
      <c r="L18" s="1206">
        <v>542322</v>
      </c>
      <c r="M18" s="1163"/>
      <c r="N18" s="1163"/>
      <c r="O18" s="1166">
        <v>1310000</v>
      </c>
      <c r="P18" s="1163"/>
      <c r="Q18" s="1163"/>
      <c r="R18" s="1166">
        <v>4626885</v>
      </c>
      <c r="S18" s="1163"/>
      <c r="T18" s="1163"/>
      <c r="U18" s="1173"/>
      <c r="V18" s="1167">
        <f>SUM(K18:T18)</f>
        <v>6779207</v>
      </c>
    </row>
    <row r="19" spans="1:22" ht="17.25" customHeight="1" hidden="1">
      <c r="A19" s="1168"/>
      <c r="B19" s="620"/>
      <c r="C19" s="620"/>
      <c r="D19" s="620"/>
      <c r="E19" s="620"/>
      <c r="F19" s="620"/>
      <c r="G19" s="620"/>
      <c r="H19" s="620"/>
      <c r="I19" s="621"/>
      <c r="J19" s="1217"/>
      <c r="K19" s="1212"/>
      <c r="L19" s="1206"/>
      <c r="M19" s="1163"/>
      <c r="N19" s="1163"/>
      <c r="O19" s="1166"/>
      <c r="P19" s="1163"/>
      <c r="Q19" s="1163"/>
      <c r="R19" s="1166"/>
      <c r="S19" s="1163"/>
      <c r="T19" s="1163"/>
      <c r="U19" s="1173"/>
      <c r="V19" s="1167"/>
    </row>
    <row r="20" spans="1:22" ht="14.25" customHeight="1" hidden="1">
      <c r="A20" s="1168" t="s">
        <v>969</v>
      </c>
      <c r="B20" s="618"/>
      <c r="C20" s="618"/>
      <c r="D20" s="618"/>
      <c r="E20" s="618"/>
      <c r="F20" s="618"/>
      <c r="G20" s="618"/>
      <c r="H20" s="618"/>
      <c r="I20" s="619"/>
      <c r="J20" s="1216"/>
      <c r="K20" s="1211"/>
      <c r="L20" s="1205"/>
      <c r="M20" s="1163"/>
      <c r="N20" s="1163"/>
      <c r="O20" s="1163"/>
      <c r="P20" s="1163"/>
      <c r="Q20" s="1166">
        <v>1900000</v>
      </c>
      <c r="R20" s="1163"/>
      <c r="S20" s="1163"/>
      <c r="T20" s="1163"/>
      <c r="U20" s="1173"/>
      <c r="V20" s="1167">
        <f>SUM(K20:T20)</f>
        <v>1900000</v>
      </c>
    </row>
    <row r="21" spans="1:22" ht="9.75" customHeight="1" hidden="1">
      <c r="A21" s="1168"/>
      <c r="B21" s="620"/>
      <c r="C21" s="620"/>
      <c r="D21" s="620"/>
      <c r="E21" s="620"/>
      <c r="F21" s="620"/>
      <c r="G21" s="620"/>
      <c r="H21" s="620"/>
      <c r="I21" s="621"/>
      <c r="J21" s="1216"/>
      <c r="K21" s="1211"/>
      <c r="L21" s="1205"/>
      <c r="M21" s="1163"/>
      <c r="N21" s="1163"/>
      <c r="O21" s="1163"/>
      <c r="P21" s="1163"/>
      <c r="Q21" s="1166"/>
      <c r="R21" s="1163"/>
      <c r="S21" s="1163"/>
      <c r="T21" s="1163"/>
      <c r="U21" s="1173"/>
      <c r="V21" s="1167"/>
    </row>
    <row r="22" spans="1:22" ht="18" customHeight="1" hidden="1">
      <c r="A22" s="1168" t="s">
        <v>1021</v>
      </c>
      <c r="B22" s="618"/>
      <c r="C22" s="618"/>
      <c r="D22" s="618"/>
      <c r="E22" s="618"/>
      <c r="F22" s="618"/>
      <c r="G22" s="618"/>
      <c r="H22" s="618"/>
      <c r="I22" s="619"/>
      <c r="J22" s="1217">
        <v>1199952</v>
      </c>
      <c r="K22" s="1211"/>
      <c r="L22" s="1206">
        <v>1199952</v>
      </c>
      <c r="M22" s="1166">
        <v>7494586</v>
      </c>
      <c r="N22" s="1163"/>
      <c r="O22" s="1166">
        <v>2230000</v>
      </c>
      <c r="P22" s="1166">
        <v>60000</v>
      </c>
      <c r="Q22" s="1163"/>
      <c r="R22" s="1166">
        <v>450000</v>
      </c>
      <c r="S22" s="1166">
        <v>359840</v>
      </c>
      <c r="T22" s="1166">
        <v>205622</v>
      </c>
      <c r="U22" s="1174"/>
      <c r="V22" s="1167">
        <f>SUM(K22:T22)</f>
        <v>12000000</v>
      </c>
    </row>
    <row r="23" spans="1:22" ht="14.25" customHeight="1" hidden="1">
      <c r="A23" s="1168"/>
      <c r="B23" s="620"/>
      <c r="C23" s="620"/>
      <c r="D23" s="620"/>
      <c r="E23" s="620"/>
      <c r="F23" s="620"/>
      <c r="G23" s="620"/>
      <c r="H23" s="620"/>
      <c r="I23" s="621"/>
      <c r="J23" s="1217"/>
      <c r="K23" s="1211"/>
      <c r="L23" s="1206"/>
      <c r="M23" s="1166"/>
      <c r="N23" s="1163"/>
      <c r="O23" s="1166"/>
      <c r="P23" s="1166"/>
      <c r="Q23" s="1163"/>
      <c r="R23" s="1166"/>
      <c r="S23" s="1166"/>
      <c r="T23" s="1166"/>
      <c r="U23" s="1174"/>
      <c r="V23" s="1167"/>
    </row>
    <row r="24" spans="1:22" ht="21" customHeight="1" hidden="1">
      <c r="A24" s="1168" t="s">
        <v>1033</v>
      </c>
      <c r="B24" s="618"/>
      <c r="C24" s="618"/>
      <c r="D24" s="618"/>
      <c r="E24" s="618"/>
      <c r="F24" s="618"/>
      <c r="G24" s="618"/>
      <c r="H24" s="618"/>
      <c r="I24" s="619"/>
      <c r="J24" s="1216"/>
      <c r="K24" s="1211"/>
      <c r="L24" s="1205"/>
      <c r="M24" s="1166">
        <v>6772910</v>
      </c>
      <c r="N24" s="1166">
        <v>3943200</v>
      </c>
      <c r="O24" s="1166">
        <v>4128200</v>
      </c>
      <c r="P24" s="1166">
        <v>170000</v>
      </c>
      <c r="Q24" s="1163"/>
      <c r="R24" s="1166">
        <v>980000</v>
      </c>
      <c r="S24" s="1166">
        <v>180000</v>
      </c>
      <c r="T24" s="1166">
        <v>100000</v>
      </c>
      <c r="U24" s="1174"/>
      <c r="V24" s="1167">
        <f>SUM(K24:T24)</f>
        <v>16274310</v>
      </c>
    </row>
    <row r="25" spans="1:22" ht="12" customHeight="1" hidden="1">
      <c r="A25" s="1168"/>
      <c r="B25" s="620"/>
      <c r="C25" s="620"/>
      <c r="D25" s="620"/>
      <c r="E25" s="620"/>
      <c r="F25" s="620"/>
      <c r="G25" s="620"/>
      <c r="H25" s="620"/>
      <c r="I25" s="621"/>
      <c r="J25" s="1216"/>
      <c r="K25" s="1211"/>
      <c r="L25" s="1205"/>
      <c r="M25" s="1166"/>
      <c r="N25" s="1166"/>
      <c r="O25" s="1166"/>
      <c r="P25" s="1166"/>
      <c r="Q25" s="1163"/>
      <c r="R25" s="1166"/>
      <c r="S25" s="1166"/>
      <c r="T25" s="1166"/>
      <c r="U25" s="1174"/>
      <c r="V25" s="1167"/>
    </row>
    <row r="26" spans="1:22" ht="15.75" customHeight="1" hidden="1">
      <c r="A26" s="1172" t="s">
        <v>1034</v>
      </c>
      <c r="B26" s="618"/>
      <c r="C26" s="618"/>
      <c r="D26" s="618"/>
      <c r="E26" s="618"/>
      <c r="F26" s="618"/>
      <c r="G26" s="618"/>
      <c r="H26" s="618"/>
      <c r="I26" s="619"/>
      <c r="J26" s="1218"/>
      <c r="K26" s="1213"/>
      <c r="L26" s="1207"/>
      <c r="M26" s="1169">
        <v>60600</v>
      </c>
      <c r="N26" s="1169">
        <v>30000</v>
      </c>
      <c r="O26" s="1169">
        <v>640000</v>
      </c>
      <c r="P26" s="1169">
        <v>30000</v>
      </c>
      <c r="Q26" s="1170"/>
      <c r="R26" s="1169">
        <v>120000</v>
      </c>
      <c r="S26" s="1169">
        <v>65000</v>
      </c>
      <c r="T26" s="1169">
        <v>20000</v>
      </c>
      <c r="U26" s="1175"/>
      <c r="V26" s="1171">
        <f>SUM(K26:T26)</f>
        <v>965600</v>
      </c>
    </row>
    <row r="27" spans="1:22" ht="6" customHeight="1" hidden="1">
      <c r="A27" s="1172"/>
      <c r="B27" s="622"/>
      <c r="C27" s="622"/>
      <c r="D27" s="622"/>
      <c r="E27" s="622"/>
      <c r="F27" s="622"/>
      <c r="G27" s="622"/>
      <c r="H27" s="622"/>
      <c r="I27" s="623"/>
      <c r="J27" s="1218"/>
      <c r="K27" s="1213"/>
      <c r="L27" s="1207"/>
      <c r="M27" s="1169"/>
      <c r="N27" s="1169"/>
      <c r="O27" s="1169"/>
      <c r="P27" s="1169"/>
      <c r="Q27" s="1170"/>
      <c r="R27" s="1169"/>
      <c r="S27" s="1169"/>
      <c r="T27" s="1169"/>
      <c r="U27" s="1175"/>
      <c r="V27" s="1171"/>
    </row>
    <row r="28" spans="1:22" ht="26.25" customHeight="1" thickBot="1">
      <c r="A28" s="1252" t="s">
        <v>305</v>
      </c>
      <c r="B28" s="1231" t="s">
        <v>314</v>
      </c>
      <c r="C28" s="1253"/>
      <c r="D28" s="1253"/>
      <c r="E28" s="1253"/>
      <c r="F28" s="1253"/>
      <c r="G28" s="1253"/>
      <c r="H28" s="1253"/>
      <c r="I28" s="1254"/>
      <c r="J28" s="1235" t="s">
        <v>369</v>
      </c>
      <c r="K28" s="1255" t="s">
        <v>322</v>
      </c>
      <c r="L28" s="1256" t="s">
        <v>336</v>
      </c>
      <c r="M28" s="1257"/>
      <c r="N28" s="1257"/>
      <c r="O28" s="1258"/>
      <c r="P28" s="1259"/>
      <c r="Q28" s="1259"/>
      <c r="R28" s="1259"/>
      <c r="S28" s="1259"/>
      <c r="T28" s="1259"/>
      <c r="U28" s="1235" t="s">
        <v>354</v>
      </c>
      <c r="V28" s="1260">
        <v>0</v>
      </c>
    </row>
    <row r="29" spans="1:22" ht="34.5" customHeight="1" thickBot="1">
      <c r="A29" s="1261" t="s">
        <v>306</v>
      </c>
      <c r="B29" s="1202" t="s">
        <v>315</v>
      </c>
      <c r="C29" s="1177"/>
      <c r="D29" s="1177"/>
      <c r="E29" s="1177"/>
      <c r="F29" s="1177"/>
      <c r="G29" s="1177"/>
      <c r="H29" s="1177"/>
      <c r="I29" s="1178"/>
      <c r="J29" s="1184" t="s">
        <v>370</v>
      </c>
      <c r="K29" s="1214" t="s">
        <v>323</v>
      </c>
      <c r="L29" s="1200" t="s">
        <v>337</v>
      </c>
      <c r="M29" s="1182"/>
      <c r="N29" s="1182"/>
      <c r="O29" s="1228"/>
      <c r="P29" s="1179"/>
      <c r="Q29" s="1179"/>
      <c r="R29" s="1179"/>
      <c r="S29" s="1179"/>
      <c r="T29" s="1179"/>
      <c r="U29" s="1184" t="s">
        <v>354</v>
      </c>
      <c r="V29" s="1262">
        <v>0</v>
      </c>
    </row>
    <row r="30" spans="1:22" ht="32.25" customHeight="1" thickBot="1">
      <c r="A30" s="1261"/>
      <c r="B30" s="1202"/>
      <c r="C30" s="1177"/>
      <c r="D30" s="1177"/>
      <c r="E30" s="1177"/>
      <c r="F30" s="1177"/>
      <c r="G30" s="1177"/>
      <c r="H30" s="1177"/>
      <c r="I30" s="1178"/>
      <c r="J30" s="1184"/>
      <c r="K30" s="1214" t="s">
        <v>324</v>
      </c>
      <c r="L30" s="1200" t="s">
        <v>338</v>
      </c>
      <c r="M30" s="1182"/>
      <c r="N30" s="1182"/>
      <c r="O30" s="1228"/>
      <c r="P30" s="1179"/>
      <c r="Q30" s="1179"/>
      <c r="R30" s="1179"/>
      <c r="S30" s="1179"/>
      <c r="T30" s="1179"/>
      <c r="U30" s="1184"/>
      <c r="V30" s="1262"/>
    </row>
    <row r="31" spans="1:22" ht="28.5" customHeight="1" thickBot="1">
      <c r="A31" s="1261" t="s">
        <v>307</v>
      </c>
      <c r="B31" s="1202" t="s">
        <v>316</v>
      </c>
      <c r="C31" s="1180"/>
      <c r="D31" s="1180"/>
      <c r="E31" s="1180"/>
      <c r="F31" s="1180"/>
      <c r="G31" s="1180"/>
      <c r="H31" s="1180"/>
      <c r="I31" s="1181"/>
      <c r="J31" s="1184" t="s">
        <v>371</v>
      </c>
      <c r="K31" s="1214" t="s">
        <v>325</v>
      </c>
      <c r="L31" s="1200" t="s">
        <v>345</v>
      </c>
      <c r="M31" s="1182"/>
      <c r="N31" s="1182"/>
      <c r="O31" s="1228"/>
      <c r="P31" s="1179"/>
      <c r="Q31" s="1179"/>
      <c r="R31" s="1179"/>
      <c r="S31" s="1179"/>
      <c r="T31" s="1179"/>
      <c r="U31" s="1184"/>
      <c r="V31" s="1262">
        <v>0</v>
      </c>
    </row>
    <row r="32" spans="1:22" ht="31.5" customHeight="1">
      <c r="A32" s="1261"/>
      <c r="B32" s="1202"/>
      <c r="C32" s="1240"/>
      <c r="D32" s="1240"/>
      <c r="E32" s="1240"/>
      <c r="F32" s="1240"/>
      <c r="G32" s="1240"/>
      <c r="H32" s="1240"/>
      <c r="I32" s="1240"/>
      <c r="J32" s="1184"/>
      <c r="K32" s="1214" t="s">
        <v>326</v>
      </c>
      <c r="L32" s="1200" t="s">
        <v>346</v>
      </c>
      <c r="M32" s="1182"/>
      <c r="N32" s="1182"/>
      <c r="O32" s="1228"/>
      <c r="P32" s="1240"/>
      <c r="Q32" s="1240"/>
      <c r="R32" s="1240"/>
      <c r="S32" s="1240"/>
      <c r="T32" s="1240"/>
      <c r="U32" s="1184"/>
      <c r="V32" s="1262"/>
    </row>
    <row r="33" spans="1:22" ht="26.25" customHeight="1">
      <c r="A33" s="1263" t="s">
        <v>308</v>
      </c>
      <c r="B33" s="1204" t="s">
        <v>317</v>
      </c>
      <c r="C33" s="1240"/>
      <c r="D33" s="1240"/>
      <c r="E33" s="1240"/>
      <c r="F33" s="1240"/>
      <c r="G33" s="1240"/>
      <c r="H33" s="1240"/>
      <c r="I33" s="1240"/>
      <c r="J33" s="1219" t="s">
        <v>372</v>
      </c>
      <c r="K33" s="1215" t="s">
        <v>322</v>
      </c>
      <c r="L33" s="1200" t="s">
        <v>347</v>
      </c>
      <c r="M33" s="1182"/>
      <c r="N33" s="1182"/>
      <c r="O33" s="1228"/>
      <c r="P33" s="1240"/>
      <c r="Q33" s="1240"/>
      <c r="R33" s="1240"/>
      <c r="S33" s="1240"/>
      <c r="T33" s="1240"/>
      <c r="U33" s="1186"/>
      <c r="V33" s="1264">
        <v>0</v>
      </c>
    </row>
    <row r="34" spans="1:22" ht="12.75">
      <c r="A34" s="1263" t="s">
        <v>309</v>
      </c>
      <c r="B34" s="1204" t="s">
        <v>357</v>
      </c>
      <c r="C34" s="1240"/>
      <c r="D34" s="1240"/>
      <c r="E34" s="1240"/>
      <c r="F34" s="1240"/>
      <c r="G34" s="1240"/>
      <c r="H34" s="1240"/>
      <c r="I34" s="1240"/>
      <c r="J34" s="1186" t="s">
        <v>373</v>
      </c>
      <c r="K34" s="1215" t="s">
        <v>327</v>
      </c>
      <c r="L34" s="1188"/>
      <c r="M34" s="1189"/>
      <c r="N34" s="1190"/>
      <c r="O34" s="1228"/>
      <c r="P34" s="1240"/>
      <c r="Q34" s="1240"/>
      <c r="R34" s="1240"/>
      <c r="S34" s="1240"/>
      <c r="T34" s="1240"/>
      <c r="U34" s="1186" t="s">
        <v>354</v>
      </c>
      <c r="V34" s="1264">
        <v>0</v>
      </c>
    </row>
    <row r="35" spans="1:22" ht="23.25" customHeight="1">
      <c r="A35" s="1261" t="s">
        <v>310</v>
      </c>
      <c r="B35" s="1202" t="s">
        <v>318</v>
      </c>
      <c r="C35" s="1240"/>
      <c r="D35" s="1240"/>
      <c r="E35" s="1240"/>
      <c r="F35" s="1240"/>
      <c r="G35" s="1240"/>
      <c r="H35" s="1240"/>
      <c r="I35" s="1240"/>
      <c r="J35" s="1184" t="s">
        <v>334</v>
      </c>
      <c r="K35" s="1214" t="s">
        <v>328</v>
      </c>
      <c r="L35" s="1200" t="s">
        <v>348</v>
      </c>
      <c r="M35" s="1182"/>
      <c r="N35" s="1182"/>
      <c r="O35" s="1228"/>
      <c r="P35" s="1240"/>
      <c r="Q35" s="1240"/>
      <c r="R35" s="1240"/>
      <c r="S35" s="1240"/>
      <c r="T35" s="1240"/>
      <c r="U35" s="1184"/>
      <c r="V35" s="1262">
        <v>0</v>
      </c>
    </row>
    <row r="36" spans="1:22" ht="30">
      <c r="A36" s="1261"/>
      <c r="B36" s="1202"/>
      <c r="C36" s="1240"/>
      <c r="D36" s="1240"/>
      <c r="E36" s="1240"/>
      <c r="F36" s="1240"/>
      <c r="G36" s="1240"/>
      <c r="H36" s="1240"/>
      <c r="I36" s="1240"/>
      <c r="J36" s="1184"/>
      <c r="K36" s="1214" t="s">
        <v>329</v>
      </c>
      <c r="L36" s="1200" t="s">
        <v>349</v>
      </c>
      <c r="M36" s="1182"/>
      <c r="N36" s="1182"/>
      <c r="O36" s="1228"/>
      <c r="P36" s="1240"/>
      <c r="Q36" s="1240"/>
      <c r="R36" s="1240"/>
      <c r="S36" s="1240"/>
      <c r="T36" s="1240"/>
      <c r="U36" s="1184"/>
      <c r="V36" s="1262"/>
    </row>
    <row r="37" spans="1:22" ht="30.75" customHeight="1">
      <c r="A37" s="1261" t="s">
        <v>311</v>
      </c>
      <c r="B37" s="1202" t="s">
        <v>319</v>
      </c>
      <c r="C37" s="1240"/>
      <c r="D37" s="1240"/>
      <c r="E37" s="1240"/>
      <c r="F37" s="1240"/>
      <c r="G37" s="1240"/>
      <c r="H37" s="1240"/>
      <c r="I37" s="1240"/>
      <c r="J37" s="1184" t="s">
        <v>389</v>
      </c>
      <c r="K37" s="1214" t="s">
        <v>330</v>
      </c>
      <c r="L37" s="1200" t="s">
        <v>350</v>
      </c>
      <c r="M37" s="1182"/>
      <c r="N37" s="1182"/>
      <c r="O37" s="1228"/>
      <c r="P37" s="1240"/>
      <c r="Q37" s="1240"/>
      <c r="R37" s="1240"/>
      <c r="S37" s="1240"/>
      <c r="T37" s="1240"/>
      <c r="U37" s="1184" t="s">
        <v>354</v>
      </c>
      <c r="V37" s="1262">
        <v>0</v>
      </c>
    </row>
    <row r="38" spans="1:22" ht="40.5" customHeight="1">
      <c r="A38" s="1261"/>
      <c r="B38" s="1202"/>
      <c r="C38" s="1240"/>
      <c r="D38" s="1240"/>
      <c r="E38" s="1240"/>
      <c r="F38" s="1240"/>
      <c r="G38" s="1240"/>
      <c r="H38" s="1240"/>
      <c r="I38" s="1240"/>
      <c r="J38" s="1184"/>
      <c r="K38" s="1214" t="s">
        <v>329</v>
      </c>
      <c r="L38" s="1192" t="s">
        <v>351</v>
      </c>
      <c r="M38" s="1228"/>
      <c r="N38" s="1228"/>
      <c r="O38" s="1228"/>
      <c r="P38" s="1240"/>
      <c r="Q38" s="1240"/>
      <c r="R38" s="1240"/>
      <c r="S38" s="1240"/>
      <c r="T38" s="1240"/>
      <c r="U38" s="1184"/>
      <c r="V38" s="1262"/>
    </row>
    <row r="39" spans="1:22" ht="49.5" customHeight="1">
      <c r="A39" s="1261" t="s">
        <v>312</v>
      </c>
      <c r="B39" s="1202" t="s">
        <v>320</v>
      </c>
      <c r="C39" s="1240"/>
      <c r="D39" s="1240"/>
      <c r="E39" s="1240"/>
      <c r="F39" s="1240"/>
      <c r="G39" s="1240"/>
      <c r="H39" s="1240"/>
      <c r="I39" s="1240"/>
      <c r="J39" s="1184" t="s">
        <v>390</v>
      </c>
      <c r="K39" s="1214" t="s">
        <v>331</v>
      </c>
      <c r="L39" s="1191" t="s">
        <v>352</v>
      </c>
      <c r="M39" s="1228"/>
      <c r="N39" s="1228"/>
      <c r="O39" s="1228"/>
      <c r="P39" s="1240"/>
      <c r="Q39" s="1240"/>
      <c r="R39" s="1240"/>
      <c r="S39" s="1240"/>
      <c r="T39" s="1240"/>
      <c r="U39" s="1184"/>
      <c r="V39" s="1262">
        <v>0</v>
      </c>
    </row>
    <row r="40" spans="1:22" ht="32.25" customHeight="1" thickBot="1">
      <c r="A40" s="1265" t="s">
        <v>313</v>
      </c>
      <c r="B40" s="1266" t="s">
        <v>321</v>
      </c>
      <c r="C40" s="1246"/>
      <c r="D40" s="1246"/>
      <c r="E40" s="1246"/>
      <c r="F40" s="1246"/>
      <c r="G40" s="1246"/>
      <c r="H40" s="1246"/>
      <c r="I40" s="1246"/>
      <c r="J40" s="1267" t="s">
        <v>391</v>
      </c>
      <c r="K40" s="1268" t="s">
        <v>332</v>
      </c>
      <c r="L40" s="1269" t="s">
        <v>353</v>
      </c>
      <c r="M40" s="1270"/>
      <c r="N40" s="1270"/>
      <c r="O40" s="1271"/>
      <c r="P40" s="1246"/>
      <c r="Q40" s="1246"/>
      <c r="R40" s="1246"/>
      <c r="S40" s="1246"/>
      <c r="T40" s="1246"/>
      <c r="U40" s="1267"/>
      <c r="V40" s="1272">
        <v>0</v>
      </c>
    </row>
    <row r="41" spans="1:22" ht="30" customHeight="1" thickBot="1">
      <c r="A41" s="1223"/>
      <c r="B41" s="1224"/>
      <c r="C41" s="1185"/>
      <c r="D41" s="1185"/>
      <c r="E41" s="1185"/>
      <c r="F41" s="1185"/>
      <c r="G41" s="1185"/>
      <c r="H41" s="1185"/>
      <c r="I41" s="1185"/>
      <c r="J41" s="1225"/>
      <c r="K41" s="1226"/>
      <c r="L41" s="1227"/>
      <c r="M41" s="1228"/>
      <c r="N41" s="1228"/>
      <c r="O41" s="1183"/>
      <c r="P41" s="1185"/>
      <c r="Q41" s="1185"/>
      <c r="R41" s="1185"/>
      <c r="S41" s="1185"/>
      <c r="T41" s="1185"/>
      <c r="U41" s="1225"/>
      <c r="V41" s="1229"/>
    </row>
    <row r="42" spans="1:22" ht="30" customHeight="1" thickBot="1">
      <c r="A42" s="1960" t="s">
        <v>949</v>
      </c>
      <c r="B42" s="1950" t="s">
        <v>950</v>
      </c>
      <c r="C42" s="1194" t="s">
        <v>951</v>
      </c>
      <c r="D42" s="1194" t="s">
        <v>952</v>
      </c>
      <c r="E42" s="1194" t="s">
        <v>953</v>
      </c>
      <c r="F42" s="1194" t="s">
        <v>954</v>
      </c>
      <c r="G42" s="1194" t="s">
        <v>955</v>
      </c>
      <c r="H42" s="1194" t="s">
        <v>956</v>
      </c>
      <c r="I42" s="1195" t="s">
        <v>957</v>
      </c>
      <c r="J42" s="1952" t="s">
        <v>333</v>
      </c>
      <c r="K42" s="1954" t="s">
        <v>775</v>
      </c>
      <c r="L42" s="1956" t="s">
        <v>356</v>
      </c>
      <c r="M42" s="1196" t="s">
        <v>958</v>
      </c>
      <c r="N42" s="1196" t="s">
        <v>959</v>
      </c>
      <c r="O42" s="1196" t="s">
        <v>960</v>
      </c>
      <c r="P42" s="1196" t="s">
        <v>961</v>
      </c>
      <c r="Q42" s="1196" t="s">
        <v>962</v>
      </c>
      <c r="R42" s="1196" t="s">
        <v>963</v>
      </c>
      <c r="S42" s="1196" t="s">
        <v>964</v>
      </c>
      <c r="T42" s="1197" t="s">
        <v>965</v>
      </c>
      <c r="U42" s="1954" t="s">
        <v>355</v>
      </c>
      <c r="V42" s="1958" t="s">
        <v>335</v>
      </c>
    </row>
    <row r="43" spans="1:22" ht="42.75" customHeight="1" thickBot="1">
      <c r="A43" s="1961"/>
      <c r="B43" s="1951"/>
      <c r="C43" s="1194"/>
      <c r="D43" s="1194"/>
      <c r="E43" s="1194"/>
      <c r="F43" s="1194"/>
      <c r="G43" s="1194"/>
      <c r="H43" s="1194"/>
      <c r="I43" s="1195"/>
      <c r="J43" s="1953"/>
      <c r="K43" s="1955"/>
      <c r="L43" s="1957"/>
      <c r="M43" s="1196"/>
      <c r="N43" s="1196"/>
      <c r="O43" s="1196"/>
      <c r="P43" s="1196"/>
      <c r="Q43" s="1196"/>
      <c r="R43" s="1196"/>
      <c r="S43" s="1196"/>
      <c r="T43" s="1197"/>
      <c r="U43" s="1955"/>
      <c r="V43" s="1959"/>
    </row>
    <row r="44" spans="1:22" ht="64.5" customHeight="1" hidden="1">
      <c r="A44" s="1961"/>
      <c r="B44" s="1951"/>
      <c r="C44" s="1194"/>
      <c r="D44" s="1194"/>
      <c r="E44" s="1194"/>
      <c r="F44" s="1194"/>
      <c r="G44" s="1194"/>
      <c r="H44" s="1194"/>
      <c r="I44" s="1195"/>
      <c r="J44" s="1953"/>
      <c r="K44" s="1955"/>
      <c r="L44" s="1957"/>
      <c r="M44" s="1196"/>
      <c r="N44" s="1196"/>
      <c r="O44" s="1196"/>
      <c r="P44" s="1196"/>
      <c r="Q44" s="1196"/>
      <c r="R44" s="1196"/>
      <c r="S44" s="1196"/>
      <c r="T44" s="1197"/>
      <c r="U44" s="1955"/>
      <c r="V44" s="1959"/>
    </row>
    <row r="45" spans="1:22" ht="33.75" customHeight="1" hidden="1">
      <c r="A45" s="1961"/>
      <c r="B45" s="1951"/>
      <c r="C45" s="1194"/>
      <c r="D45" s="1194"/>
      <c r="E45" s="1194"/>
      <c r="F45" s="1194"/>
      <c r="G45" s="1194"/>
      <c r="H45" s="1194"/>
      <c r="I45" s="1195"/>
      <c r="J45" s="1953"/>
      <c r="K45" s="1955"/>
      <c r="L45" s="1957"/>
      <c r="M45" s="1196"/>
      <c r="N45" s="1196"/>
      <c r="O45" s="1196"/>
      <c r="P45" s="1196"/>
      <c r="Q45" s="1196"/>
      <c r="R45" s="1196"/>
      <c r="S45" s="1196"/>
      <c r="T45" s="1197"/>
      <c r="U45" s="1955"/>
      <c r="V45" s="1959"/>
    </row>
    <row r="46" spans="1:22" ht="44.25" customHeight="1" hidden="1" thickBot="1">
      <c r="A46" s="1961"/>
      <c r="B46" s="1951"/>
      <c r="C46" s="1194"/>
      <c r="D46" s="1194"/>
      <c r="E46" s="1194"/>
      <c r="F46" s="1194"/>
      <c r="G46" s="1194"/>
      <c r="H46" s="1194"/>
      <c r="I46" s="1195"/>
      <c r="J46" s="1953"/>
      <c r="K46" s="1955"/>
      <c r="L46" s="1957"/>
      <c r="M46" s="1194"/>
      <c r="N46" s="1194"/>
      <c r="O46" s="1194"/>
      <c r="P46" s="1194"/>
      <c r="Q46" s="1194"/>
      <c r="R46" s="1194"/>
      <c r="S46" s="1194"/>
      <c r="T46" s="1195"/>
      <c r="U46" s="1955"/>
      <c r="V46" s="1959"/>
    </row>
    <row r="47" spans="1:22" ht="33" customHeight="1">
      <c r="A47" s="1230" t="s">
        <v>392</v>
      </c>
      <c r="B47" s="1381" t="s">
        <v>777</v>
      </c>
      <c r="C47" s="1232"/>
      <c r="D47" s="1232"/>
      <c r="E47" s="1233"/>
      <c r="F47" s="1233"/>
      <c r="G47" s="1233"/>
      <c r="H47" s="1233"/>
      <c r="I47" s="1233"/>
      <c r="J47" s="1234"/>
      <c r="K47" s="1235" t="s">
        <v>366</v>
      </c>
      <c r="L47" s="1236" t="s">
        <v>784</v>
      </c>
      <c r="M47" s="1233"/>
      <c r="N47" s="1233"/>
      <c r="O47" s="1233"/>
      <c r="P47" s="1233"/>
      <c r="Q47" s="1233"/>
      <c r="R47" s="1233"/>
      <c r="S47" s="1233"/>
      <c r="T47" s="1233"/>
      <c r="U47" s="1237"/>
      <c r="V47" s="1238">
        <v>0.05</v>
      </c>
    </row>
    <row r="48" spans="1:22" ht="34.5" customHeight="1">
      <c r="A48" s="1239" t="s">
        <v>392</v>
      </c>
      <c r="B48" s="1202" t="s">
        <v>363</v>
      </c>
      <c r="C48" s="1198"/>
      <c r="D48" s="1198"/>
      <c r="E48" s="1240"/>
      <c r="F48" s="1240"/>
      <c r="G48" s="1240"/>
      <c r="H48" s="1240"/>
      <c r="I48" s="1240"/>
      <c r="J48" s="1220" t="s">
        <v>358</v>
      </c>
      <c r="K48" s="1184" t="s">
        <v>366</v>
      </c>
      <c r="L48" s="1208" t="s">
        <v>783</v>
      </c>
      <c r="M48" s="1240"/>
      <c r="N48" s="1240"/>
      <c r="O48" s="1240"/>
      <c r="P48" s="1240"/>
      <c r="Q48" s="1240"/>
      <c r="R48" s="1240"/>
      <c r="S48" s="1240"/>
      <c r="T48" s="1240"/>
      <c r="U48" s="1201"/>
      <c r="V48" s="1241">
        <v>0.05</v>
      </c>
    </row>
    <row r="49" spans="1:22" ht="32.25" customHeight="1">
      <c r="A49" s="1239" t="s">
        <v>392</v>
      </c>
      <c r="B49" s="1184" t="s">
        <v>364</v>
      </c>
      <c r="C49" s="1198"/>
      <c r="D49" s="1198"/>
      <c r="E49" s="1240"/>
      <c r="F49" s="1240"/>
      <c r="G49" s="1240"/>
      <c r="H49" s="1240"/>
      <c r="I49" s="1240"/>
      <c r="J49" s="1220" t="s">
        <v>359</v>
      </c>
      <c r="K49" s="1184" t="s">
        <v>367</v>
      </c>
      <c r="L49" s="1208" t="s">
        <v>785</v>
      </c>
      <c r="M49" s="1240"/>
      <c r="N49" s="1240"/>
      <c r="O49" s="1240"/>
      <c r="P49" s="1240"/>
      <c r="Q49" s="1240"/>
      <c r="R49" s="1240"/>
      <c r="S49" s="1240"/>
      <c r="T49" s="1240"/>
      <c r="U49" s="1201"/>
      <c r="V49" s="1241">
        <v>0.05</v>
      </c>
    </row>
    <row r="50" spans="1:22" ht="34.5" customHeight="1">
      <c r="A50" s="1239" t="s">
        <v>392</v>
      </c>
      <c r="B50" s="1202" t="s">
        <v>368</v>
      </c>
      <c r="C50" s="1198"/>
      <c r="D50" s="1198"/>
      <c r="E50" s="1240"/>
      <c r="F50" s="1240"/>
      <c r="G50" s="1240"/>
      <c r="H50" s="1240"/>
      <c r="I50" s="1240"/>
      <c r="J50" s="1220" t="s">
        <v>360</v>
      </c>
      <c r="K50" s="1184" t="s">
        <v>367</v>
      </c>
      <c r="L50" s="1208" t="s">
        <v>782</v>
      </c>
      <c r="M50" s="1240"/>
      <c r="N50" s="1240"/>
      <c r="O50" s="1240"/>
      <c r="P50" s="1240"/>
      <c r="Q50" s="1240"/>
      <c r="R50" s="1240"/>
      <c r="S50" s="1240"/>
      <c r="T50" s="1240"/>
      <c r="U50" s="1201"/>
      <c r="V50" s="1241">
        <v>0.05</v>
      </c>
    </row>
    <row r="51" spans="1:22" ht="32.25" customHeight="1">
      <c r="A51" s="1242" t="s">
        <v>392</v>
      </c>
      <c r="B51" s="1208" t="s">
        <v>778</v>
      </c>
      <c r="C51" s="1199"/>
      <c r="D51" s="1199"/>
      <c r="E51" s="1240"/>
      <c r="F51" s="1240"/>
      <c r="G51" s="1240"/>
      <c r="H51" s="1240"/>
      <c r="I51" s="1240"/>
      <c r="J51" s="1221" t="s">
        <v>361</v>
      </c>
      <c r="K51" s="1184" t="s">
        <v>366</v>
      </c>
      <c r="L51" s="1208" t="s">
        <v>786</v>
      </c>
      <c r="M51" s="1240"/>
      <c r="N51" s="1240"/>
      <c r="O51" s="1240"/>
      <c r="P51" s="1240"/>
      <c r="Q51" s="1240"/>
      <c r="R51" s="1240"/>
      <c r="S51" s="1240"/>
      <c r="T51" s="1240"/>
      <c r="U51" s="1201"/>
      <c r="V51" s="1241">
        <v>0.05</v>
      </c>
    </row>
    <row r="52" spans="1:22" ht="32.25" customHeight="1">
      <c r="A52" s="1242" t="s">
        <v>392</v>
      </c>
      <c r="B52" s="1375" t="s">
        <v>779</v>
      </c>
      <c r="C52" s="1376"/>
      <c r="D52" s="1376"/>
      <c r="E52" s="1240"/>
      <c r="F52" s="1240"/>
      <c r="G52" s="1240"/>
      <c r="H52" s="1240"/>
      <c r="I52" s="1240"/>
      <c r="J52" s="1377"/>
      <c r="K52" s="1378" t="s">
        <v>780</v>
      </c>
      <c r="L52" s="1375" t="s">
        <v>781</v>
      </c>
      <c r="M52" s="1240"/>
      <c r="N52" s="1240"/>
      <c r="O52" s="1240"/>
      <c r="P52" s="1240"/>
      <c r="Q52" s="1240"/>
      <c r="R52" s="1240"/>
      <c r="S52" s="1240"/>
      <c r="T52" s="1240"/>
      <c r="U52" s="1379"/>
      <c r="V52" s="1380"/>
    </row>
    <row r="53" spans="1:22" ht="34.5" customHeight="1" thickBot="1">
      <c r="A53" s="1243" t="s">
        <v>392</v>
      </c>
      <c r="B53" s="1244" t="s">
        <v>365</v>
      </c>
      <c r="C53" s="1245"/>
      <c r="D53" s="1245"/>
      <c r="E53" s="1246"/>
      <c r="F53" s="1246"/>
      <c r="G53" s="1246"/>
      <c r="H53" s="1246"/>
      <c r="I53" s="1246"/>
      <c r="J53" s="1247" t="s">
        <v>362</v>
      </c>
      <c r="K53" s="1248" t="s">
        <v>366</v>
      </c>
      <c r="L53" s="1249" t="s">
        <v>787</v>
      </c>
      <c r="M53" s="1246"/>
      <c r="N53" s="1246"/>
      <c r="O53" s="1246"/>
      <c r="P53" s="1246"/>
      <c r="Q53" s="1246"/>
      <c r="R53" s="1246"/>
      <c r="S53" s="1246"/>
      <c r="T53" s="1246"/>
      <c r="U53" s="1250"/>
      <c r="V53" s="1251">
        <v>0.05</v>
      </c>
    </row>
    <row r="54" ht="12.75">
      <c r="K54" s="1222"/>
    </row>
  </sheetData>
  <sheetProtection selectLockedCells="1" selectUnlockedCells="1"/>
  <mergeCells count="14">
    <mergeCell ref="V9:V13"/>
    <mergeCell ref="U9:U13"/>
    <mergeCell ref="K9:K13"/>
    <mergeCell ref="L9:L13"/>
    <mergeCell ref="J9:J13"/>
    <mergeCell ref="A9:A13"/>
    <mergeCell ref="B9:B13"/>
    <mergeCell ref="B42:B46"/>
    <mergeCell ref="J42:J46"/>
    <mergeCell ref="K42:K46"/>
    <mergeCell ref="L42:L46"/>
    <mergeCell ref="V42:V46"/>
    <mergeCell ref="A42:A46"/>
    <mergeCell ref="U42:U46"/>
  </mergeCells>
  <printOptions/>
  <pageMargins left="0.7479166666666667" right="0" top="0.9840277777777777" bottom="0.9840277777777777" header="0.5118055555555555" footer="0.5118055555555555"/>
  <pageSetup horizontalDpi="300" verticalDpi="300" orientation="landscape" paperSize="9" r:id="rId1"/>
  <headerFooter alignWithMargins="0">
    <oddHeader>&amp;C&amp;"Times New Roman,Félkövér"&amp;9LETENYE VÁROS ÁLTAL MEGVALÓSÍTANDÓ EU-S PROJEKTEK TERVEZETT KIADÁSAI &amp;R
&amp;"Times New Roman,Félkövér"&amp;9 19.melléklet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M34" sqref="M34"/>
    </sheetView>
  </sheetViews>
  <sheetFormatPr defaultColWidth="9.140625" defaultRowHeight="12.75"/>
  <cols>
    <col min="1" max="1" width="31.140625" style="1095" customWidth="1"/>
    <col min="2" max="2" width="13.28125" style="1095" customWidth="1"/>
    <col min="3" max="3" width="11.7109375" style="1095" customWidth="1"/>
    <col min="4" max="4" width="0" style="1095" hidden="1" customWidth="1"/>
    <col min="5" max="5" width="14.7109375" style="1095" customWidth="1"/>
    <col min="6" max="6" width="11.00390625" style="1096" customWidth="1"/>
    <col min="7" max="7" width="10.140625" style="1096" customWidth="1"/>
    <col min="8" max="9" width="9.00390625" style="1096" customWidth="1"/>
    <col min="10" max="10" width="7.57421875" style="1096" customWidth="1"/>
    <col min="11" max="11" width="10.28125" style="1096" customWidth="1"/>
    <col min="12" max="12" width="8.7109375" style="1096" customWidth="1"/>
    <col min="13" max="13" width="10.421875" style="1096" customWidth="1"/>
    <col min="14" max="16384" width="9.140625" style="1095" customWidth="1"/>
  </cols>
  <sheetData>
    <row r="1" spans="1:13" s="1101" customFormat="1" ht="1.5" customHeight="1" thickBot="1">
      <c r="A1" s="1102"/>
      <c r="B1" s="1102"/>
      <c r="C1" s="1102"/>
      <c r="D1" s="1103"/>
      <c r="E1" s="1103"/>
      <c r="F1" s="1105"/>
      <c r="G1" s="1105"/>
      <c r="H1" s="1103"/>
      <c r="I1" s="1103"/>
      <c r="J1" s="1105"/>
      <c r="K1" s="1105"/>
      <c r="L1" s="1105"/>
      <c r="M1" s="1105"/>
    </row>
    <row r="2" spans="1:13" s="1097" customFormat="1" ht="32.25" customHeight="1" thickBot="1">
      <c r="A2" s="1410"/>
      <c r="B2" s="1411" t="s">
        <v>1317</v>
      </c>
      <c r="C2" s="1411" t="s">
        <v>106</v>
      </c>
      <c r="D2" s="1411"/>
      <c r="E2" s="1411" t="s">
        <v>719</v>
      </c>
      <c r="F2" s="1412" t="s">
        <v>720</v>
      </c>
      <c r="G2" s="1413" t="s">
        <v>107</v>
      </c>
      <c r="H2" s="1099"/>
      <c r="I2" s="1099"/>
      <c r="J2" s="1099"/>
      <c r="K2" s="1099"/>
      <c r="L2" s="1099"/>
      <c r="M2" s="1099"/>
    </row>
    <row r="3" spans="1:13" s="1097" customFormat="1" ht="15" customHeight="1">
      <c r="A3" s="1414" t="s">
        <v>661</v>
      </c>
      <c r="B3" s="1415">
        <v>1</v>
      </c>
      <c r="C3" s="1416">
        <v>1</v>
      </c>
      <c r="D3" s="1417"/>
      <c r="E3" s="1417"/>
      <c r="F3" s="1417"/>
      <c r="G3" s="1418"/>
      <c r="H3" s="1099"/>
      <c r="I3" s="1099"/>
      <c r="J3" s="1099"/>
      <c r="K3" s="1099"/>
      <c r="L3" s="1099"/>
      <c r="M3" s="1099"/>
    </row>
    <row r="4" spans="1:13" s="1097" customFormat="1" ht="15" customHeight="1">
      <c r="A4" s="1419"/>
      <c r="B4" s="1415"/>
      <c r="C4" s="1415"/>
      <c r="D4" s="1415"/>
      <c r="E4" s="1415"/>
      <c r="F4" s="1415"/>
      <c r="G4" s="1420"/>
      <c r="H4" s="1099"/>
      <c r="I4" s="1099"/>
      <c r="J4" s="1099"/>
      <c r="K4" s="1099"/>
      <c r="L4" s="1099"/>
      <c r="M4" s="1099"/>
    </row>
    <row r="5" spans="1:13" s="1097" customFormat="1" ht="15" customHeight="1" thickBot="1">
      <c r="A5" s="1421" t="s">
        <v>722</v>
      </c>
      <c r="B5" s="1415">
        <v>1</v>
      </c>
      <c r="C5" s="1415"/>
      <c r="D5" s="1415"/>
      <c r="E5" s="1415">
        <v>1</v>
      </c>
      <c r="F5" s="1415"/>
      <c r="G5" s="1420"/>
      <c r="H5" s="1099"/>
      <c r="I5" s="1099"/>
      <c r="J5" s="1099"/>
      <c r="K5" s="1099"/>
      <c r="L5" s="1099"/>
      <c r="M5" s="1099"/>
    </row>
    <row r="6" spans="1:13" s="1097" customFormat="1" ht="15" customHeight="1" thickBot="1">
      <c r="A6" s="1425" t="s">
        <v>108</v>
      </c>
      <c r="B6" s="1426">
        <v>2</v>
      </c>
      <c r="C6" s="1426">
        <f>SUM(C3:C11)</f>
        <v>1</v>
      </c>
      <c r="D6" s="1426">
        <f>SUM(D3:D11)</f>
        <v>0</v>
      </c>
      <c r="E6" s="1426">
        <f>SUM(E3:E11)</f>
        <v>1</v>
      </c>
      <c r="F6" s="1426">
        <v>0</v>
      </c>
      <c r="G6" s="1426">
        <f>SUM(G3:G11)</f>
        <v>0</v>
      </c>
      <c r="H6" s="1099"/>
      <c r="I6" s="1099"/>
      <c r="J6" s="1099"/>
      <c r="K6" s="1099"/>
      <c r="L6" s="1099"/>
      <c r="M6" s="1099"/>
    </row>
    <row r="7" spans="1:13" s="1097" customFormat="1" ht="15" customHeight="1">
      <c r="A7" s="1421"/>
      <c r="B7" s="1415"/>
      <c r="C7" s="1415"/>
      <c r="D7" s="1415"/>
      <c r="E7" s="1415"/>
      <c r="F7" s="1415"/>
      <c r="G7" s="1420"/>
      <c r="H7" s="1099"/>
      <c r="I7" s="1099"/>
      <c r="J7" s="1099"/>
      <c r="K7" s="1099"/>
      <c r="L7" s="1099"/>
      <c r="M7" s="1099"/>
    </row>
    <row r="8" spans="1:13" s="1097" customFormat="1" ht="15" customHeight="1">
      <c r="A8" s="1421"/>
      <c r="B8" s="1415"/>
      <c r="C8" s="1415"/>
      <c r="D8" s="1415"/>
      <c r="E8" s="1415"/>
      <c r="F8" s="1415"/>
      <c r="G8" s="1420"/>
      <c r="H8" s="1099"/>
      <c r="I8" s="1099"/>
      <c r="J8" s="1099"/>
      <c r="K8" s="1099"/>
      <c r="L8" s="1099"/>
      <c r="M8" s="1099"/>
    </row>
    <row r="9" spans="1:13" s="1097" customFormat="1" ht="15" customHeight="1">
      <c r="A9" s="1421" t="s">
        <v>721</v>
      </c>
      <c r="B9" s="1415"/>
      <c r="C9" s="1415"/>
      <c r="D9" s="1415"/>
      <c r="E9" s="1415"/>
      <c r="F9" s="1415"/>
      <c r="G9" s="1420"/>
      <c r="H9" s="1099"/>
      <c r="I9" s="1099"/>
      <c r="J9" s="1099"/>
      <c r="K9" s="1099"/>
      <c r="L9" s="1099"/>
      <c r="M9" s="1099"/>
    </row>
    <row r="10" spans="1:13" s="1097" customFormat="1" ht="15" customHeight="1">
      <c r="A10" s="1421" t="s">
        <v>1318</v>
      </c>
      <c r="B10" s="1415">
        <v>2.5</v>
      </c>
      <c r="C10" s="1415"/>
      <c r="D10" s="1415"/>
      <c r="E10" s="1415"/>
      <c r="F10" s="1415">
        <v>2.5</v>
      </c>
      <c r="G10" s="1420"/>
      <c r="H10" s="1099"/>
      <c r="I10" s="1107"/>
      <c r="J10" s="1107"/>
      <c r="K10" s="1107"/>
      <c r="L10" s="1107"/>
      <c r="M10" s="1099"/>
    </row>
    <row r="11" spans="1:13" s="1097" customFormat="1" ht="15" customHeight="1" thickBot="1">
      <c r="A11" s="1422" t="s">
        <v>1319</v>
      </c>
      <c r="B11" s="1423">
        <v>12.5</v>
      </c>
      <c r="C11" s="1423"/>
      <c r="D11" s="1423"/>
      <c r="E11" s="1423"/>
      <c r="F11" s="1423">
        <v>12.5</v>
      </c>
      <c r="G11" s="1424"/>
      <c r="H11" s="1099"/>
      <c r="I11" s="1099"/>
      <c r="J11" s="1099"/>
      <c r="K11" s="1107"/>
      <c r="L11" s="1107"/>
      <c r="M11" s="1099"/>
    </row>
    <row r="12" spans="8:13" s="1097" customFormat="1" ht="15" customHeight="1">
      <c r="H12" s="1099"/>
      <c r="I12" s="1107"/>
      <c r="J12" s="1107"/>
      <c r="K12" s="1107"/>
      <c r="L12" s="1107"/>
      <c r="M12" s="1099"/>
    </row>
    <row r="13" spans="1:13" s="1097" customFormat="1" ht="15" customHeight="1">
      <c r="A13" s="1273"/>
      <c r="B13" s="1098"/>
      <c r="C13" s="1098"/>
      <c r="D13" s="1098"/>
      <c r="E13" s="1098"/>
      <c r="F13" s="1098"/>
      <c r="G13" s="1098"/>
      <c r="H13" s="1099"/>
      <c r="I13" s="1099"/>
      <c r="J13" s="1107"/>
      <c r="K13" s="1099"/>
      <c r="L13" s="1099"/>
      <c r="M13" s="1099"/>
    </row>
    <row r="14" spans="1:13" s="1097" customFormat="1" ht="15" customHeight="1">
      <c r="A14" s="1106"/>
      <c r="B14" s="1107"/>
      <c r="C14" s="1099"/>
      <c r="D14" s="1099"/>
      <c r="E14" s="1099"/>
      <c r="F14" s="1099"/>
      <c r="G14" s="1099"/>
      <c r="H14" s="1099"/>
      <c r="I14" s="1099"/>
      <c r="J14" s="1099"/>
      <c r="K14" s="1099"/>
      <c r="L14" s="1099"/>
      <c r="M14" s="1099"/>
    </row>
    <row r="15" spans="1:13" s="1097" customFormat="1" ht="15" customHeight="1">
      <c r="A15" s="1106"/>
      <c r="B15" s="1099"/>
      <c r="C15" s="1099"/>
      <c r="D15" s="1099"/>
      <c r="E15" s="1099"/>
      <c r="F15" s="1099"/>
      <c r="G15" s="1099"/>
      <c r="H15" s="1099"/>
      <c r="I15" s="1099"/>
      <c r="J15" s="1099"/>
      <c r="K15" s="1099"/>
      <c r="L15" s="1099"/>
      <c r="M15" s="1099"/>
    </row>
    <row r="16" spans="1:13" s="1097" customFormat="1" ht="15" customHeight="1">
      <c r="A16" s="1108"/>
      <c r="B16" s="1099"/>
      <c r="C16" s="1099"/>
      <c r="D16" s="1099"/>
      <c r="E16" s="1099"/>
      <c r="F16" s="1099"/>
      <c r="G16" s="1099"/>
      <c r="H16" s="1099"/>
      <c r="I16" s="1099"/>
      <c r="J16" s="1099"/>
      <c r="K16" s="1099"/>
      <c r="L16" s="1099"/>
      <c r="M16" s="1099"/>
    </row>
    <row r="17" spans="1:13" s="1097" customFormat="1" ht="15" customHeight="1">
      <c r="A17" s="1108"/>
      <c r="B17" s="1099"/>
      <c r="C17" s="1099"/>
      <c r="D17" s="1099"/>
      <c r="E17" s="1099"/>
      <c r="F17" s="1099"/>
      <c r="G17" s="1099"/>
      <c r="H17" s="1099"/>
      <c r="I17" s="1099"/>
      <c r="J17" s="1099"/>
      <c r="K17" s="1099"/>
      <c r="L17" s="1099"/>
      <c r="M17" s="1099"/>
    </row>
    <row r="18" spans="1:13" s="1097" customFormat="1" ht="15" customHeight="1">
      <c r="A18" s="1108"/>
      <c r="B18" s="1099"/>
      <c r="C18" s="1099"/>
      <c r="D18" s="1099"/>
      <c r="E18" s="1099"/>
      <c r="F18" s="1099"/>
      <c r="G18" s="1099"/>
      <c r="H18" s="1099"/>
      <c r="I18" s="1099"/>
      <c r="J18" s="1099"/>
      <c r="K18" s="1099"/>
      <c r="L18" s="1099"/>
      <c r="M18" s="1099"/>
    </row>
    <row r="19" spans="1:13" s="1097" customFormat="1" ht="15" customHeight="1">
      <c r="A19" s="1106"/>
      <c r="B19" s="1099"/>
      <c r="C19" s="1099"/>
      <c r="D19" s="1099"/>
      <c r="E19" s="1099"/>
      <c r="F19" s="1109"/>
      <c r="G19" s="1109"/>
      <c r="H19" s="1099"/>
      <c r="I19" s="1099"/>
      <c r="J19" s="1099"/>
      <c r="K19" s="1099"/>
      <c r="L19" s="1099"/>
      <c r="M19" s="1099"/>
    </row>
    <row r="20" spans="1:13" s="1097" customFormat="1" ht="15" customHeight="1">
      <c r="A20" s="1106"/>
      <c r="B20" s="1099"/>
      <c r="C20" s="1099"/>
      <c r="D20" s="1099"/>
      <c r="E20" s="1099"/>
      <c r="F20" s="1099"/>
      <c r="G20" s="1099"/>
      <c r="H20" s="1099"/>
      <c r="I20" s="1099"/>
      <c r="J20" s="1099"/>
      <c r="K20" s="1099"/>
      <c r="L20" s="1099"/>
      <c r="M20" s="1099"/>
    </row>
    <row r="21" spans="1:13" s="1097" customFormat="1" ht="15" customHeight="1">
      <c r="A21" s="1106"/>
      <c r="B21" s="1099"/>
      <c r="C21" s="1099"/>
      <c r="D21" s="1099"/>
      <c r="E21" s="1099"/>
      <c r="F21" s="1099"/>
      <c r="G21" s="1099"/>
      <c r="H21" s="1099"/>
      <c r="I21" s="1099"/>
      <c r="J21" s="1099"/>
      <c r="K21" s="1099"/>
      <c r="L21" s="1099"/>
      <c r="M21" s="1099"/>
    </row>
    <row r="22" spans="1:13" s="1097" customFormat="1" ht="15" customHeight="1">
      <c r="A22" s="1108"/>
      <c r="B22" s="1099"/>
      <c r="C22" s="1099"/>
      <c r="D22" s="1099"/>
      <c r="E22" s="1099"/>
      <c r="F22" s="1099"/>
      <c r="G22" s="1099"/>
      <c r="H22" s="1099"/>
      <c r="I22" s="1099"/>
      <c r="J22" s="1099"/>
      <c r="K22" s="1099"/>
      <c r="L22" s="1099"/>
      <c r="M22" s="1099"/>
    </row>
    <row r="23" spans="1:13" s="1097" customFormat="1" ht="15" customHeight="1">
      <c r="A23" s="1106"/>
      <c r="B23" s="1099"/>
      <c r="C23" s="1099"/>
      <c r="D23" s="1099"/>
      <c r="E23" s="1099"/>
      <c r="F23" s="1099"/>
      <c r="G23" s="1099"/>
      <c r="H23" s="1099"/>
      <c r="I23" s="1099"/>
      <c r="J23" s="1099"/>
      <c r="K23" s="1099"/>
      <c r="L23" s="1099"/>
      <c r="M23" s="1099"/>
    </row>
    <row r="24" spans="1:13" s="1097" customFormat="1" ht="15" customHeight="1">
      <c r="A24" s="1108"/>
      <c r="B24" s="1099"/>
      <c r="C24" s="1099"/>
      <c r="D24" s="1099"/>
      <c r="E24" s="1099"/>
      <c r="F24" s="1099"/>
      <c r="G24" s="1099"/>
      <c r="H24" s="1099"/>
      <c r="I24" s="1099"/>
      <c r="J24" s="1099"/>
      <c r="K24" s="1099"/>
      <c r="L24" s="1099"/>
      <c r="M24" s="1099"/>
    </row>
    <row r="25" spans="1:13" s="1097" customFormat="1" ht="15" customHeight="1">
      <c r="A25" s="1108"/>
      <c r="B25" s="1099"/>
      <c r="C25" s="1099"/>
      <c r="D25" s="1099"/>
      <c r="E25" s="1099"/>
      <c r="F25" s="1099"/>
      <c r="G25" s="1099"/>
      <c r="H25" s="1099"/>
      <c r="I25" s="1099"/>
      <c r="J25" s="1099"/>
      <c r="K25" s="1099"/>
      <c r="L25" s="1099"/>
      <c r="M25" s="1099"/>
    </row>
    <row r="26" spans="1:13" s="1100" customFormat="1" ht="15" customHeight="1">
      <c r="A26" s="1102"/>
      <c r="B26" s="1104"/>
      <c r="C26" s="1104"/>
      <c r="D26" s="1104"/>
      <c r="E26" s="1104"/>
      <c r="F26" s="1104"/>
      <c r="G26" s="1104"/>
      <c r="H26" s="1104"/>
      <c r="I26" s="1104"/>
      <c r="J26" s="1104"/>
      <c r="K26" s="1104"/>
      <c r="L26" s="1104"/>
      <c r="M26" s="1104"/>
    </row>
    <row r="27" spans="1:13" s="1100" customFormat="1" ht="15" customHeight="1">
      <c r="A27" s="1102"/>
      <c r="B27" s="1104"/>
      <c r="C27" s="1104"/>
      <c r="D27" s="1104"/>
      <c r="E27" s="1104"/>
      <c r="F27" s="1104"/>
      <c r="G27" s="1104"/>
      <c r="H27" s="1104"/>
      <c r="I27" s="1104"/>
      <c r="J27" s="1104"/>
      <c r="K27" s="1104"/>
      <c r="L27" s="1104"/>
      <c r="M27" s="1104"/>
    </row>
    <row r="28" spans="1:13" s="1100" customFormat="1" ht="15" customHeight="1">
      <c r="A28" s="1102"/>
      <c r="B28" s="1104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</row>
    <row r="29" spans="1:13" s="1097" customFormat="1" ht="15" customHeight="1">
      <c r="A29" s="1110"/>
      <c r="B29" s="1110"/>
      <c r="C29" s="1110"/>
      <c r="D29" s="1110"/>
      <c r="E29" s="1110"/>
      <c r="F29" s="1111"/>
      <c r="G29" s="1111"/>
      <c r="H29" s="1111"/>
      <c r="I29" s="1111"/>
      <c r="J29" s="1111"/>
      <c r="K29" s="1111"/>
      <c r="L29" s="1111"/>
      <c r="M29" s="1111"/>
    </row>
    <row r="30" spans="1:13" s="1097" customFormat="1" ht="15" customHeight="1">
      <c r="A30" s="1110"/>
      <c r="B30" s="1110"/>
      <c r="C30" s="1110"/>
      <c r="D30" s="1110"/>
      <c r="E30" s="1110"/>
      <c r="F30" s="1111"/>
      <c r="G30" s="1111"/>
      <c r="H30" s="1111"/>
      <c r="I30" s="1111"/>
      <c r="J30" s="1111"/>
      <c r="K30" s="1111"/>
      <c r="L30" s="1111"/>
      <c r="M30" s="1111"/>
    </row>
    <row r="31" spans="1:13" s="1097" customFormat="1" ht="15" customHeight="1">
      <c r="A31" s="1110"/>
      <c r="B31" s="1110"/>
      <c r="C31" s="1110"/>
      <c r="D31" s="1110"/>
      <c r="E31" s="1110"/>
      <c r="F31" s="1111"/>
      <c r="G31" s="1111"/>
      <c r="H31" s="1111"/>
      <c r="I31" s="1111"/>
      <c r="J31" s="1111"/>
      <c r="K31" s="1111"/>
      <c r="L31" s="1111"/>
      <c r="M31" s="1111"/>
    </row>
    <row r="32" spans="1:13" s="1097" customFormat="1" ht="15" customHeight="1">
      <c r="A32" s="1110"/>
      <c r="B32" s="1110"/>
      <c r="C32" s="1110"/>
      <c r="D32" s="1110"/>
      <c r="E32" s="1110"/>
      <c r="F32" s="1111"/>
      <c r="G32" s="1111"/>
      <c r="H32" s="1111"/>
      <c r="I32" s="1111"/>
      <c r="J32" s="1111"/>
      <c r="K32" s="1111"/>
      <c r="L32" s="1111"/>
      <c r="M32" s="1111"/>
    </row>
    <row r="33" spans="1:13" s="1097" customFormat="1" ht="15" customHeight="1">
      <c r="A33" s="1110"/>
      <c r="B33" s="1110"/>
      <c r="C33" s="1110"/>
      <c r="D33" s="1110"/>
      <c r="E33" s="1110"/>
      <c r="F33" s="1111"/>
      <c r="G33" s="1111"/>
      <c r="H33" s="1111"/>
      <c r="I33" s="1111"/>
      <c r="J33" s="1111"/>
      <c r="K33" s="1111"/>
      <c r="L33" s="1111"/>
      <c r="M33" s="1111"/>
    </row>
    <row r="34" spans="1:13" s="1097" customFormat="1" ht="15" customHeight="1">
      <c r="A34" s="1110"/>
      <c r="B34" s="1110"/>
      <c r="C34" s="1110"/>
      <c r="D34" s="1110"/>
      <c r="E34" s="1110"/>
      <c r="F34" s="1111"/>
      <c r="G34" s="1111"/>
      <c r="H34" s="1111"/>
      <c r="I34" s="1111"/>
      <c r="J34" s="1111"/>
      <c r="K34" s="1111"/>
      <c r="L34" s="1111"/>
      <c r="M34" s="1111"/>
    </row>
    <row r="35" spans="1:13" s="1097" customFormat="1" ht="15" customHeight="1">
      <c r="A35" s="1110"/>
      <c r="B35" s="1110"/>
      <c r="C35" s="1110"/>
      <c r="D35" s="1110"/>
      <c r="E35" s="1110"/>
      <c r="F35" s="1111"/>
      <c r="G35" s="1111"/>
      <c r="H35" s="1111"/>
      <c r="I35" s="1111"/>
      <c r="J35" s="1111"/>
      <c r="K35" s="1111"/>
      <c r="L35" s="1111"/>
      <c r="M35" s="1111"/>
    </row>
    <row r="36" spans="1:13" s="1097" customFormat="1" ht="15" customHeight="1">
      <c r="A36" s="1110"/>
      <c r="B36" s="1110"/>
      <c r="C36" s="1110"/>
      <c r="D36" s="1110"/>
      <c r="E36" s="1110"/>
      <c r="F36" s="1111"/>
      <c r="G36" s="1111"/>
      <c r="H36" s="1111"/>
      <c r="I36" s="1111"/>
      <c r="J36" s="1111"/>
      <c r="K36" s="1111"/>
      <c r="L36" s="1111"/>
      <c r="M36" s="1111"/>
    </row>
    <row r="37" spans="1:13" s="1097" customFormat="1" ht="15" customHeight="1">
      <c r="A37" s="1110"/>
      <c r="B37" s="1110"/>
      <c r="C37" s="1110"/>
      <c r="D37" s="1110"/>
      <c r="E37" s="1110"/>
      <c r="F37" s="1111"/>
      <c r="G37" s="1111"/>
      <c r="H37" s="1111"/>
      <c r="I37" s="1111"/>
      <c r="J37" s="1111"/>
      <c r="K37" s="1111"/>
      <c r="L37" s="1111"/>
      <c r="M37" s="1111"/>
    </row>
    <row r="38" spans="1:13" s="1097" customFormat="1" ht="15" customHeight="1">
      <c r="A38" s="1110"/>
      <c r="B38" s="1110"/>
      <c r="C38" s="1110"/>
      <c r="D38" s="1110"/>
      <c r="E38" s="1110"/>
      <c r="F38" s="1111"/>
      <c r="G38" s="1111"/>
      <c r="H38" s="1111"/>
      <c r="I38" s="1111"/>
      <c r="J38" s="1111"/>
      <c r="K38" s="1111"/>
      <c r="L38" s="1111"/>
      <c r="M38" s="1111"/>
    </row>
    <row r="39" spans="1:13" s="1097" customFormat="1" ht="15" customHeight="1">
      <c r="A39" s="1110"/>
      <c r="B39" s="1110"/>
      <c r="C39" s="1110"/>
      <c r="D39" s="1110"/>
      <c r="E39" s="1110"/>
      <c r="F39" s="1111"/>
      <c r="G39" s="1111"/>
      <c r="H39" s="1111"/>
      <c r="I39" s="1111"/>
      <c r="J39" s="1111"/>
      <c r="K39" s="1111"/>
      <c r="L39" s="1111"/>
      <c r="M39" s="1111"/>
    </row>
    <row r="40" spans="1:13" s="1097" customFormat="1" ht="15" customHeight="1">
      <c r="A40" s="1110"/>
      <c r="B40" s="1110"/>
      <c r="C40" s="1110"/>
      <c r="D40" s="1110"/>
      <c r="E40" s="1110"/>
      <c r="F40" s="1111"/>
      <c r="G40" s="1111"/>
      <c r="H40" s="1111"/>
      <c r="I40" s="1111"/>
      <c r="J40" s="1111"/>
      <c r="K40" s="1111"/>
      <c r="L40" s="1111"/>
      <c r="M40" s="1111"/>
    </row>
    <row r="41" spans="1:13" ht="15" customHeight="1">
      <c r="A41" s="1112"/>
      <c r="B41" s="1112"/>
      <c r="C41" s="1112"/>
      <c r="D41" s="1112"/>
      <c r="E41" s="1112"/>
      <c r="F41" s="1113"/>
      <c r="G41" s="1113"/>
      <c r="H41" s="1113"/>
      <c r="I41" s="1113"/>
      <c r="J41" s="1113"/>
      <c r="K41" s="1113"/>
      <c r="L41" s="1113"/>
      <c r="M41" s="1113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</sheetData>
  <sheetProtection selectLockedCells="1" selectUnlockedCells="1"/>
  <printOptions horizontalCentered="1" verticalCentered="1"/>
  <pageMargins left="0" right="0" top="0.7874015748031497" bottom="0" header="0.5118110236220472" footer="0.5118110236220472"/>
  <pageSetup horizontalDpi="600" verticalDpi="600" orientation="landscape" paperSize="9" scale="90" r:id="rId1"/>
  <headerFooter alignWithMargins="0">
    <oddHeader>&amp;C&amp;"Times New Roman,Félkövér"Zajk Község Önkormányzata költségvetési létszám adatai 2019. évben&amp;R&amp;"Times New Roman,Félkövér"11.  melléklet
Adatok:  Fő-ben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N28"/>
  <sheetViews>
    <sheetView workbookViewId="0" topLeftCell="A1">
      <selection activeCell="N8" sqref="N8"/>
    </sheetView>
  </sheetViews>
  <sheetFormatPr defaultColWidth="9.140625" defaultRowHeight="12.75"/>
  <cols>
    <col min="1" max="1" width="4.00390625" style="1126" customWidth="1"/>
    <col min="2" max="2" width="9.140625" style="1126" hidden="1" customWidth="1"/>
    <col min="3" max="3" width="9.140625" style="1126" customWidth="1"/>
    <col min="4" max="4" width="57.421875" style="1126" customWidth="1"/>
    <col min="5" max="5" width="5.7109375" style="1126" customWidth="1"/>
    <col min="6" max="6" width="10.7109375" style="1141" customWidth="1"/>
    <col min="7" max="7" width="10.57421875" style="1126" customWidth="1"/>
    <col min="8" max="8" width="9.8515625" style="1126" customWidth="1"/>
    <col min="9" max="9" width="13.28125" style="1126" customWidth="1"/>
    <col min="10" max="10" width="12.8515625" style="1126" customWidth="1"/>
    <col min="11" max="16384" width="9.140625" style="1126" customWidth="1"/>
  </cols>
  <sheetData>
    <row r="1" spans="3:8" ht="15">
      <c r="C1" s="1976"/>
      <c r="D1" s="1976"/>
      <c r="E1" s="1976"/>
      <c r="F1" s="1976"/>
      <c r="G1" s="1976"/>
      <c r="H1" s="1976"/>
    </row>
    <row r="2" spans="3:10" ht="15">
      <c r="C2" s="1125"/>
      <c r="D2" s="1125"/>
      <c r="E2" s="1125"/>
      <c r="F2" s="1125"/>
      <c r="G2" s="1125"/>
      <c r="J2" s="1125"/>
    </row>
    <row r="3" spans="3:8" ht="15">
      <c r="C3" s="1125"/>
      <c r="D3" s="1125"/>
      <c r="E3" s="1125"/>
      <c r="F3" s="1125"/>
      <c r="G3" s="1125"/>
      <c r="H3" s="1125"/>
    </row>
    <row r="4" spans="3:8" ht="15">
      <c r="C4" s="1127"/>
      <c r="D4" s="1127"/>
      <c r="E4" s="1127"/>
      <c r="F4" s="1139"/>
      <c r="G4" s="1127"/>
      <c r="H4" s="1127"/>
    </row>
    <row r="5" spans="1:10" ht="15">
      <c r="A5" s="1998" t="s">
        <v>688</v>
      </c>
      <c r="C5" s="2003" t="s">
        <v>19</v>
      </c>
      <c r="D5" s="2004"/>
      <c r="E5" s="1999" t="s">
        <v>1022</v>
      </c>
      <c r="F5" s="2001" t="s">
        <v>1320</v>
      </c>
      <c r="G5" s="2001"/>
      <c r="H5" s="2002"/>
      <c r="I5" s="1994" t="s">
        <v>1340</v>
      </c>
      <c r="J5" s="1996" t="s">
        <v>1313</v>
      </c>
    </row>
    <row r="6" spans="1:10" ht="56.25" customHeight="1">
      <c r="A6" s="1998"/>
      <c r="C6" s="2005"/>
      <c r="D6" s="2006"/>
      <c r="E6" s="2000"/>
      <c r="F6" s="1135" t="s">
        <v>1023</v>
      </c>
      <c r="G6" s="1135" t="s">
        <v>1024</v>
      </c>
      <c r="H6" s="1760" t="s">
        <v>144</v>
      </c>
      <c r="I6" s="1995"/>
      <c r="J6" s="1997"/>
    </row>
    <row r="7" spans="1:10" ht="15" customHeight="1">
      <c r="A7" s="1395"/>
      <c r="C7" s="1136"/>
      <c r="D7" s="1137"/>
      <c r="E7" s="1149"/>
      <c r="F7" s="1140"/>
      <c r="G7" s="1131"/>
      <c r="H7" s="1736"/>
      <c r="I7" s="1743"/>
      <c r="J7" s="1131"/>
    </row>
    <row r="8" spans="1:14" s="1128" customFormat="1" ht="21" customHeight="1">
      <c r="A8" s="1138" t="s">
        <v>1106</v>
      </c>
      <c r="C8" s="1972" t="s">
        <v>1025</v>
      </c>
      <c r="D8" s="1972"/>
      <c r="E8" s="1138" t="s">
        <v>1026</v>
      </c>
      <c r="F8" s="1142">
        <f>SUM(F9)</f>
        <v>500000</v>
      </c>
      <c r="G8" s="1143"/>
      <c r="H8" s="1737"/>
      <c r="I8" s="1746">
        <f>SUM(I9)</f>
        <v>0</v>
      </c>
      <c r="J8" s="1744">
        <f>F8+I8</f>
        <v>500000</v>
      </c>
      <c r="N8" s="1126"/>
    </row>
    <row r="9" spans="1:10" ht="15">
      <c r="A9" s="1399"/>
      <c r="C9" s="1975">
        <v>104051</v>
      </c>
      <c r="D9" s="1974" t="s">
        <v>714</v>
      </c>
      <c r="E9" s="1977" t="s">
        <v>1027</v>
      </c>
      <c r="F9" s="1978">
        <v>500000</v>
      </c>
      <c r="G9" s="1978"/>
      <c r="H9" s="2007"/>
      <c r="I9" s="1979">
        <v>0</v>
      </c>
      <c r="J9" s="1988">
        <f>F9+I9</f>
        <v>500000</v>
      </c>
    </row>
    <row r="10" spans="1:10" ht="15">
      <c r="A10" s="1399"/>
      <c r="C10" s="1975"/>
      <c r="D10" s="1974"/>
      <c r="E10" s="1977"/>
      <c r="F10" s="1978"/>
      <c r="G10" s="1978"/>
      <c r="H10" s="2007"/>
      <c r="I10" s="1981"/>
      <c r="J10" s="1990"/>
    </row>
    <row r="11" spans="1:10" s="1128" customFormat="1" ht="21" customHeight="1">
      <c r="A11" s="1138" t="s">
        <v>1127</v>
      </c>
      <c r="C11" s="1972" t="s">
        <v>1030</v>
      </c>
      <c r="D11" s="1972"/>
      <c r="E11" s="1138" t="s">
        <v>1029</v>
      </c>
      <c r="F11" s="1142">
        <f>SUM(F21,F20,F12)</f>
        <v>3501216</v>
      </c>
      <c r="G11" s="1143"/>
      <c r="H11" s="1737"/>
      <c r="I11" s="1746">
        <f>I12+I20+I21</f>
        <v>4948740</v>
      </c>
      <c r="J11" s="1744">
        <f>F11+I11</f>
        <v>8449956</v>
      </c>
    </row>
    <row r="12" spans="1:10" s="1128" customFormat="1" ht="21" customHeight="1">
      <c r="A12" s="1400"/>
      <c r="C12" s="1384">
        <v>107060</v>
      </c>
      <c r="D12" s="1388" t="s">
        <v>1236</v>
      </c>
      <c r="E12" s="1389" t="s">
        <v>1029</v>
      </c>
      <c r="F12" s="1390">
        <f>SUM(F13,F16,F17)</f>
        <v>2165366</v>
      </c>
      <c r="G12" s="1391"/>
      <c r="H12" s="1738"/>
      <c r="I12" s="1745">
        <f>I17</f>
        <v>3600000</v>
      </c>
      <c r="J12" s="1747">
        <f>F12+I12</f>
        <v>5765366</v>
      </c>
    </row>
    <row r="13" spans="1:10" ht="15">
      <c r="A13" s="1399"/>
      <c r="C13" s="1975"/>
      <c r="D13" s="1973" t="s">
        <v>1028</v>
      </c>
      <c r="E13" s="1991"/>
      <c r="F13" s="1988"/>
      <c r="G13" s="1985"/>
      <c r="H13" s="1982"/>
      <c r="I13" s="1979"/>
      <c r="J13" s="1988"/>
    </row>
    <row r="14" spans="1:10" ht="15">
      <c r="A14" s="1399"/>
      <c r="C14" s="1975"/>
      <c r="D14" s="1973"/>
      <c r="E14" s="1992"/>
      <c r="F14" s="1989"/>
      <c r="G14" s="1986"/>
      <c r="H14" s="1983"/>
      <c r="I14" s="1980"/>
      <c r="J14" s="1989"/>
    </row>
    <row r="15" spans="1:10" ht="15">
      <c r="A15" s="1399"/>
      <c r="C15" s="1975"/>
      <c r="D15" s="1973"/>
      <c r="E15" s="1993"/>
      <c r="F15" s="1990"/>
      <c r="G15" s="1987"/>
      <c r="H15" s="1984"/>
      <c r="I15" s="1981"/>
      <c r="J15" s="1990"/>
    </row>
    <row r="16" spans="1:10" ht="15">
      <c r="A16" s="1399"/>
      <c r="C16" s="1129"/>
      <c r="D16" s="1130" t="s">
        <v>1031</v>
      </c>
      <c r="E16" s="1130"/>
      <c r="F16" s="1140"/>
      <c r="G16" s="1131"/>
      <c r="H16" s="1736"/>
      <c r="I16" s="1748"/>
      <c r="J16" s="1140"/>
    </row>
    <row r="17" spans="1:10" ht="15">
      <c r="A17" s="1399"/>
      <c r="C17" s="1129"/>
      <c r="D17" s="1130" t="s">
        <v>1233</v>
      </c>
      <c r="E17" s="1130"/>
      <c r="F17" s="1140">
        <f>SUM(F18:F19)</f>
        <v>2165366</v>
      </c>
      <c r="G17" s="1131"/>
      <c r="H17" s="1736"/>
      <c r="I17" s="1748">
        <f>SUM(I18:I19)</f>
        <v>3600000</v>
      </c>
      <c r="J17" s="1140">
        <f aca="true" t="shared" si="0" ref="J17:J22">F17+I17</f>
        <v>5765366</v>
      </c>
    </row>
    <row r="18" spans="1:10" s="1128" customFormat="1" ht="18" customHeight="1">
      <c r="A18" s="1400"/>
      <c r="C18" s="1382"/>
      <c r="D18" s="1383" t="s">
        <v>1234</v>
      </c>
      <c r="E18" s="1147"/>
      <c r="F18" s="1427">
        <v>30000</v>
      </c>
      <c r="G18" s="1146"/>
      <c r="H18" s="1739"/>
      <c r="I18" s="1749">
        <v>0</v>
      </c>
      <c r="J18" s="1750">
        <f t="shared" si="0"/>
        <v>30000</v>
      </c>
    </row>
    <row r="19" spans="1:10" s="1128" customFormat="1" ht="18" customHeight="1">
      <c r="A19" s="1400"/>
      <c r="C19" s="1382"/>
      <c r="D19" s="1383" t="s">
        <v>715</v>
      </c>
      <c r="E19" s="1147"/>
      <c r="F19" s="1427">
        <v>2135366</v>
      </c>
      <c r="G19" s="1146"/>
      <c r="H19" s="1739"/>
      <c r="I19" s="1749">
        <v>3600000</v>
      </c>
      <c r="J19" s="1750">
        <f t="shared" si="0"/>
        <v>5735366</v>
      </c>
    </row>
    <row r="20" spans="1:10" ht="15">
      <c r="A20" s="1399"/>
      <c r="C20" s="1384">
        <v>107060</v>
      </c>
      <c r="D20" s="1385" t="s">
        <v>1237</v>
      </c>
      <c r="E20" s="1385" t="s">
        <v>1029</v>
      </c>
      <c r="F20" s="1386">
        <v>250000</v>
      </c>
      <c r="G20" s="1387"/>
      <c r="H20" s="1740"/>
      <c r="I20" s="1751">
        <v>0</v>
      </c>
      <c r="J20" s="1752">
        <f t="shared" si="0"/>
        <v>250000</v>
      </c>
    </row>
    <row r="21" spans="1:10" s="1128" customFormat="1" ht="21" customHeight="1">
      <c r="A21" s="1400"/>
      <c r="C21" s="1384">
        <v>107060</v>
      </c>
      <c r="D21" s="1392" t="s">
        <v>1235</v>
      </c>
      <c r="E21" s="1392" t="s">
        <v>1029</v>
      </c>
      <c r="F21" s="1397">
        <f>SUM(F22:F23)</f>
        <v>1085850</v>
      </c>
      <c r="G21" s="1143"/>
      <c r="H21" s="1737"/>
      <c r="I21" s="1745">
        <f>SUM(I22:I27)</f>
        <v>1348740</v>
      </c>
      <c r="J21" s="1747">
        <f t="shared" si="0"/>
        <v>2434590</v>
      </c>
    </row>
    <row r="22" spans="1:10" s="1128" customFormat="1" ht="15" customHeight="1">
      <c r="A22" s="1400"/>
      <c r="C22" s="1132"/>
      <c r="D22" s="1147" t="s">
        <v>1375</v>
      </c>
      <c r="E22" s="1147"/>
      <c r="F22" s="1148">
        <v>1085850</v>
      </c>
      <c r="G22" s="1146"/>
      <c r="H22" s="1739"/>
      <c r="I22" s="1753">
        <v>0</v>
      </c>
      <c r="J22" s="1617">
        <f t="shared" si="0"/>
        <v>1085850</v>
      </c>
    </row>
    <row r="23" spans="1:10" ht="15" hidden="1">
      <c r="A23" s="1399"/>
      <c r="C23" s="1134"/>
      <c r="D23" s="1133"/>
      <c r="E23" s="1130"/>
      <c r="F23" s="1140"/>
      <c r="G23" s="1131"/>
      <c r="H23" s="1736"/>
      <c r="I23" s="1748"/>
      <c r="J23" s="1140"/>
    </row>
    <row r="24" spans="1:10" ht="15" hidden="1">
      <c r="A24" s="1398"/>
      <c r="C24" s="1970"/>
      <c r="D24" s="1971"/>
      <c r="E24" s="1398"/>
      <c r="F24" s="1396"/>
      <c r="G24" s="1387"/>
      <c r="H24" s="1740"/>
      <c r="I24" s="1748"/>
      <c r="J24" s="1140"/>
    </row>
    <row r="25" spans="1:10" ht="15" hidden="1">
      <c r="A25" s="1399"/>
      <c r="C25" s="1134"/>
      <c r="D25" s="1133"/>
      <c r="E25" s="1130"/>
      <c r="F25" s="1140"/>
      <c r="G25" s="1131"/>
      <c r="H25" s="1736"/>
      <c r="I25" s="1748"/>
      <c r="J25" s="1140"/>
    </row>
    <row r="26" spans="1:10" ht="15" hidden="1">
      <c r="A26" s="1401"/>
      <c r="C26" s="1393"/>
      <c r="D26" s="1394"/>
      <c r="E26" s="1130"/>
      <c r="F26" s="1140"/>
      <c r="G26" s="1131"/>
      <c r="H26" s="1736"/>
      <c r="I26" s="1748"/>
      <c r="J26" s="1140"/>
    </row>
    <row r="27" spans="1:10" ht="15">
      <c r="A27" s="1401"/>
      <c r="C27" s="1393"/>
      <c r="D27" s="1394" t="s">
        <v>1374</v>
      </c>
      <c r="E27" s="1742"/>
      <c r="F27" s="1140"/>
      <c r="G27" s="1131"/>
      <c r="H27" s="1736"/>
      <c r="I27" s="1748">
        <v>1348740</v>
      </c>
      <c r="J27" s="1140">
        <f>F27+I27</f>
        <v>1348740</v>
      </c>
    </row>
    <row r="28" spans="1:10" ht="20.25" customHeight="1">
      <c r="A28" s="1968" t="s">
        <v>1032</v>
      </c>
      <c r="B28" s="1969"/>
      <c r="C28" s="1969"/>
      <c r="D28" s="1969"/>
      <c r="E28" s="1402" t="s">
        <v>18</v>
      </c>
      <c r="F28" s="1144">
        <f>SUM(F8,F11,F24)</f>
        <v>4001216</v>
      </c>
      <c r="G28" s="1145"/>
      <c r="H28" s="1741"/>
      <c r="I28" s="1754">
        <f>I8+I11</f>
        <v>4948740</v>
      </c>
      <c r="J28" s="1755">
        <f>F28+I28</f>
        <v>8949956</v>
      </c>
    </row>
  </sheetData>
  <sheetProtection/>
  <mergeCells count="27">
    <mergeCell ref="I5:I6"/>
    <mergeCell ref="J5:J6"/>
    <mergeCell ref="J13:J15"/>
    <mergeCell ref="I9:I10"/>
    <mergeCell ref="J9:J10"/>
    <mergeCell ref="A5:A6"/>
    <mergeCell ref="E5:E6"/>
    <mergeCell ref="F5:H5"/>
    <mergeCell ref="C5:D6"/>
    <mergeCell ref="H9:H10"/>
    <mergeCell ref="C1:H1"/>
    <mergeCell ref="E9:E10"/>
    <mergeCell ref="C9:C10"/>
    <mergeCell ref="F9:F10"/>
    <mergeCell ref="G9:G10"/>
    <mergeCell ref="I13:I15"/>
    <mergeCell ref="H13:H15"/>
    <mergeCell ref="G13:G15"/>
    <mergeCell ref="F13:F15"/>
    <mergeCell ref="E13:E15"/>
    <mergeCell ref="A28:D28"/>
    <mergeCell ref="C24:D24"/>
    <mergeCell ref="C8:D8"/>
    <mergeCell ref="D13:D15"/>
    <mergeCell ref="C11:D11"/>
    <mergeCell ref="D9:D10"/>
    <mergeCell ref="C13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&amp;C&amp;"Times New Roman,Félkövér"&amp;9ZAJK KÖZSÉG ÖNKORMÁNYZATA ÁLTAL FOLYÓSÍTOTT ELLÁTÁSOK KIADÁSI ELŐIRÁNYZATAI 2019.ÉV&amp;R
&amp;"Times New Roman,Félkövér"&amp;9 12.melléklet
Adatok: Ft-ban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02"/>
  <sheetViews>
    <sheetView workbookViewId="0" topLeftCell="A1">
      <selection activeCell="H16" sqref="H16"/>
    </sheetView>
  </sheetViews>
  <sheetFormatPr defaultColWidth="8.00390625" defaultRowHeight="12.75"/>
  <cols>
    <col min="1" max="1" width="65.00390625" style="1115" customWidth="1"/>
    <col min="2" max="2" width="9.421875" style="1115" customWidth="1"/>
    <col min="3" max="3" width="9.8515625" style="1115" customWidth="1"/>
    <col min="4" max="4" width="12.8515625" style="1115" customWidth="1"/>
    <col min="5" max="5" width="10.421875" style="1114" customWidth="1"/>
    <col min="6" max="6" width="13.00390625" style="1114" customWidth="1"/>
    <col min="7" max="7" width="8.00390625" style="1114" customWidth="1"/>
    <col min="8" max="8" width="11.140625" style="1114" customWidth="1"/>
    <col min="9" max="9" width="8.00390625" style="1114" customWidth="1"/>
    <col min="10" max="10" width="10.28125" style="1114" customWidth="1"/>
    <col min="11" max="11" width="8.00390625" style="1114" customWidth="1"/>
    <col min="12" max="16384" width="8.00390625" style="1115" customWidth="1"/>
  </cols>
  <sheetData>
    <row r="1" spans="1:11" ht="12.75" customHeight="1" thickBot="1">
      <c r="A1" s="1161"/>
      <c r="B1" s="2008"/>
      <c r="C1" s="2008"/>
      <c r="D1" s="2009"/>
      <c r="E1" s="1592"/>
      <c r="F1" s="1592"/>
      <c r="K1" s="1115"/>
    </row>
    <row r="2" spans="1:10" s="1118" customFormat="1" ht="42" customHeight="1" thickBot="1">
      <c r="A2" s="1159" t="s">
        <v>109</v>
      </c>
      <c r="B2" s="1160" t="s">
        <v>813</v>
      </c>
      <c r="C2" s="1160" t="s">
        <v>110</v>
      </c>
      <c r="D2" s="1404" t="s">
        <v>111</v>
      </c>
      <c r="E2" s="1591" t="s">
        <v>1340</v>
      </c>
      <c r="F2" s="1593" t="s">
        <v>1341</v>
      </c>
      <c r="G2" s="1117"/>
      <c r="H2" s="1117"/>
      <c r="I2" s="1117"/>
      <c r="J2" s="1117"/>
    </row>
    <row r="3" spans="1:11" ht="28.5" customHeight="1">
      <c r="A3" s="1157" t="s">
        <v>112</v>
      </c>
      <c r="B3" s="1158"/>
      <c r="C3" s="1158"/>
      <c r="D3" s="1405">
        <f>SUM(D4:D14)</f>
        <v>14675696</v>
      </c>
      <c r="E3" s="1596">
        <f>SUM(E4:E14)</f>
        <v>46606</v>
      </c>
      <c r="F3" s="1597">
        <f>D3+E3</f>
        <v>14722302</v>
      </c>
      <c r="J3" s="1115"/>
      <c r="K3" s="1115"/>
    </row>
    <row r="4" spans="1:11" ht="13.5" customHeight="1">
      <c r="A4" s="1150" t="s">
        <v>113</v>
      </c>
      <c r="B4" s="1120"/>
      <c r="C4" s="1120"/>
      <c r="D4" s="1406"/>
      <c r="E4" s="1594"/>
      <c r="F4" s="1595"/>
      <c r="J4" s="1115"/>
      <c r="K4" s="1115"/>
    </row>
    <row r="5" spans="1:11" ht="13.5" customHeight="1">
      <c r="A5" s="1150" t="s">
        <v>114</v>
      </c>
      <c r="B5" s="1119"/>
      <c r="C5" s="1120"/>
      <c r="D5" s="1407">
        <v>1378140</v>
      </c>
      <c r="E5" s="1594">
        <v>0</v>
      </c>
      <c r="F5" s="1595">
        <f>D5+E5</f>
        <v>1378140</v>
      </c>
      <c r="J5" s="1115"/>
      <c r="K5" s="1115"/>
    </row>
    <row r="6" spans="1:11" ht="13.5" customHeight="1">
      <c r="A6" s="1150" t="s">
        <v>115</v>
      </c>
      <c r="B6" s="1120"/>
      <c r="C6" s="1120"/>
      <c r="D6" s="1407">
        <v>1600000</v>
      </c>
      <c r="E6" s="1594">
        <v>0</v>
      </c>
      <c r="F6" s="1595">
        <f aca="true" t="shared" si="0" ref="F6:F15">D6+E6</f>
        <v>1600000</v>
      </c>
      <c r="J6" s="1115"/>
      <c r="K6" s="1115"/>
    </row>
    <row r="7" spans="1:11" ht="13.5" customHeight="1">
      <c r="A7" s="1150" t="s">
        <v>116</v>
      </c>
      <c r="B7" s="1120"/>
      <c r="C7" s="1120"/>
      <c r="D7" s="1407">
        <v>224250</v>
      </c>
      <c r="E7" s="1594">
        <v>0</v>
      </c>
      <c r="F7" s="1595">
        <f t="shared" si="0"/>
        <v>224250</v>
      </c>
      <c r="J7" s="1115"/>
      <c r="K7" s="1115"/>
    </row>
    <row r="8" spans="1:11" ht="13.5" customHeight="1">
      <c r="A8" s="1150" t="s">
        <v>117</v>
      </c>
      <c r="B8" s="1120"/>
      <c r="C8" s="1120"/>
      <c r="D8" s="1407">
        <v>295100</v>
      </c>
      <c r="E8" s="1594">
        <v>0</v>
      </c>
      <c r="F8" s="1595">
        <f t="shared" si="0"/>
        <v>295100</v>
      </c>
      <c r="J8" s="1115"/>
      <c r="K8" s="1115"/>
    </row>
    <row r="9" spans="1:11" ht="13.5" customHeight="1">
      <c r="A9" s="1150" t="s">
        <v>118</v>
      </c>
      <c r="B9" s="1120"/>
      <c r="C9" s="1120"/>
      <c r="D9" s="1407">
        <v>5000000</v>
      </c>
      <c r="E9" s="1594">
        <v>0</v>
      </c>
      <c r="F9" s="1595">
        <f t="shared" si="0"/>
        <v>5000000</v>
      </c>
      <c r="J9" s="1115"/>
      <c r="K9" s="1115"/>
    </row>
    <row r="10" spans="1:11" ht="13.5" customHeight="1">
      <c r="A10" s="1150" t="s">
        <v>119</v>
      </c>
      <c r="B10" s="1120"/>
      <c r="C10" s="1120"/>
      <c r="D10" s="1407">
        <v>10200</v>
      </c>
      <c r="E10" s="1594">
        <v>0</v>
      </c>
      <c r="F10" s="1595">
        <f t="shared" si="0"/>
        <v>10200</v>
      </c>
      <c r="J10" s="1115"/>
      <c r="K10" s="1115"/>
    </row>
    <row r="11" spans="1:11" ht="13.5" customHeight="1">
      <c r="A11" s="1150" t="s">
        <v>716</v>
      </c>
      <c r="B11" s="1120"/>
      <c r="C11" s="1120"/>
      <c r="D11" s="1407">
        <v>4187306</v>
      </c>
      <c r="E11" s="1594">
        <v>0</v>
      </c>
      <c r="F11" s="1595">
        <f t="shared" si="0"/>
        <v>4187306</v>
      </c>
      <c r="J11" s="1115"/>
      <c r="K11" s="1115"/>
    </row>
    <row r="12" spans="1:11" ht="13.5" customHeight="1">
      <c r="A12" s="1150" t="s">
        <v>1338</v>
      </c>
      <c r="B12" s="1120"/>
      <c r="C12" s="1120"/>
      <c r="D12" s="1407">
        <v>0</v>
      </c>
      <c r="E12" s="1594">
        <v>0</v>
      </c>
      <c r="F12" s="1595">
        <f t="shared" si="0"/>
        <v>0</v>
      </c>
      <c r="J12" s="1115"/>
      <c r="K12" s="1115"/>
    </row>
    <row r="13" spans="1:11" ht="13.5" customHeight="1">
      <c r="A13" s="1150" t="s">
        <v>1339</v>
      </c>
      <c r="B13" s="1120"/>
      <c r="C13" s="1120"/>
      <c r="D13" s="1407">
        <v>0</v>
      </c>
      <c r="E13" s="1594">
        <v>46606</v>
      </c>
      <c r="F13" s="1595">
        <f t="shared" si="0"/>
        <v>46606</v>
      </c>
      <c r="J13" s="1115"/>
      <c r="K13" s="1115"/>
    </row>
    <row r="14" spans="1:11" ht="13.5" customHeight="1">
      <c r="A14" s="1150" t="s">
        <v>1302</v>
      </c>
      <c r="B14" s="1120"/>
      <c r="C14" s="1120"/>
      <c r="D14" s="1407">
        <v>1980700</v>
      </c>
      <c r="E14" s="1594">
        <v>0</v>
      </c>
      <c r="F14" s="1595">
        <f t="shared" si="0"/>
        <v>1980700</v>
      </c>
      <c r="J14" s="1115"/>
      <c r="K14" s="1115"/>
    </row>
    <row r="15" spans="1:11" ht="25.5" customHeight="1">
      <c r="A15" s="1153" t="s">
        <v>120</v>
      </c>
      <c r="B15" s="1154"/>
      <c r="C15" s="1154"/>
      <c r="D15" s="1408">
        <v>0</v>
      </c>
      <c r="E15" s="1598">
        <v>0</v>
      </c>
      <c r="F15" s="1597">
        <f t="shared" si="0"/>
        <v>0</v>
      </c>
      <c r="J15" s="1115"/>
      <c r="K15" s="1115"/>
    </row>
    <row r="16" spans="1:6" ht="33" customHeight="1">
      <c r="A16" s="1155" t="s">
        <v>121</v>
      </c>
      <c r="B16" s="1156"/>
      <c r="C16" s="1156"/>
      <c r="D16" s="1408">
        <f>SUM(D17:D21)</f>
        <v>9106080</v>
      </c>
      <c r="E16" s="1598">
        <f>SUM(E17:E21)</f>
        <v>1318688</v>
      </c>
      <c r="F16" s="1597">
        <f>D16+E16</f>
        <v>10424768</v>
      </c>
    </row>
    <row r="17" spans="1:6" ht="13.5" customHeight="1">
      <c r="A17" s="1150" t="s">
        <v>122</v>
      </c>
      <c r="B17" s="1120"/>
      <c r="C17" s="1120"/>
      <c r="D17" s="1407">
        <v>6006080</v>
      </c>
      <c r="E17" s="1594">
        <v>0</v>
      </c>
      <c r="F17" s="1599">
        <f>D17+E17</f>
        <v>6006080</v>
      </c>
    </row>
    <row r="18" spans="1:6" ht="13.5" customHeight="1">
      <c r="A18" s="1150" t="s">
        <v>717</v>
      </c>
      <c r="B18" s="1120"/>
      <c r="C18" s="1120"/>
      <c r="D18" s="1407">
        <v>3100000</v>
      </c>
      <c r="E18" s="1594">
        <v>0</v>
      </c>
      <c r="F18" s="1599">
        <f>D18+E18</f>
        <v>3100000</v>
      </c>
    </row>
    <row r="19" spans="1:6" ht="13.5" customHeight="1">
      <c r="A19" s="1150" t="s">
        <v>718</v>
      </c>
      <c r="B19" s="1120"/>
      <c r="C19" s="1120"/>
      <c r="D19" s="1407">
        <v>0</v>
      </c>
      <c r="E19" s="1594">
        <v>168688</v>
      </c>
      <c r="F19" s="1599">
        <f>D19+E19</f>
        <v>168688</v>
      </c>
    </row>
    <row r="20" spans="1:6" ht="13.5" customHeight="1">
      <c r="A20" s="1150" t="s">
        <v>123</v>
      </c>
      <c r="B20" s="1120"/>
      <c r="C20" s="1120"/>
      <c r="D20" s="1407"/>
      <c r="E20" s="1594"/>
      <c r="F20" s="1599"/>
    </row>
    <row r="21" spans="1:6" ht="13.5" customHeight="1">
      <c r="A21" s="1600" t="s">
        <v>1342</v>
      </c>
      <c r="B21" s="1120"/>
      <c r="C21" s="1120"/>
      <c r="D21" s="1407">
        <v>0</v>
      </c>
      <c r="E21" s="1594">
        <v>1150000</v>
      </c>
      <c r="F21" s="1599">
        <f>E21+D21</f>
        <v>1150000</v>
      </c>
    </row>
    <row r="22" spans="1:6" ht="27" customHeight="1">
      <c r="A22" s="1155" t="s">
        <v>124</v>
      </c>
      <c r="B22" s="1156"/>
      <c r="C22" s="1403"/>
      <c r="D22" s="1408">
        <v>1800000</v>
      </c>
      <c r="E22" s="1598">
        <f>SUM(E23)</f>
        <v>0</v>
      </c>
      <c r="F22" s="1597">
        <f>D22+E22</f>
        <v>1800000</v>
      </c>
    </row>
    <row r="23" spans="1:6" ht="15" customHeight="1">
      <c r="A23" s="1608" t="s">
        <v>125</v>
      </c>
      <c r="B23" s="1605"/>
      <c r="C23" s="1606"/>
      <c r="D23" s="1607">
        <v>1800000</v>
      </c>
      <c r="E23" s="1594">
        <v>0</v>
      </c>
      <c r="F23" s="1599">
        <f>D23+E23</f>
        <v>1800000</v>
      </c>
    </row>
    <row r="24" spans="1:6" ht="15" customHeight="1">
      <c r="A24" s="1609" t="s">
        <v>1343</v>
      </c>
      <c r="B24" s="1610"/>
      <c r="C24" s="1611"/>
      <c r="D24" s="1612"/>
      <c r="E24" s="1598">
        <f>SUM(E25)</f>
        <v>1348740</v>
      </c>
      <c r="F24" s="1597">
        <f>D24+E24</f>
        <v>1348740</v>
      </c>
    </row>
    <row r="25" spans="1:6" ht="15" customHeight="1" thickBot="1">
      <c r="A25" s="1601" t="s">
        <v>1344</v>
      </c>
      <c r="B25" s="1602"/>
      <c r="C25" s="1603"/>
      <c r="D25" s="1604"/>
      <c r="E25" s="1613">
        <v>1348740</v>
      </c>
      <c r="F25" s="1614">
        <f>D25+E25</f>
        <v>1348740</v>
      </c>
    </row>
    <row r="26" spans="1:6" ht="18.75" customHeight="1" thickBot="1">
      <c r="A26" s="1151" t="s">
        <v>126</v>
      </c>
      <c r="B26" s="1152"/>
      <c r="C26" s="1152"/>
      <c r="D26" s="1409">
        <f>SUM(D22,D16,D3)</f>
        <v>25581776</v>
      </c>
      <c r="E26" s="1615">
        <f>E24+E16+E3</f>
        <v>2714034</v>
      </c>
      <c r="F26" s="1616">
        <f>F24+F22+F16+F15+F3</f>
        <v>28295810</v>
      </c>
    </row>
    <row r="27" spans="1:4" ht="15" customHeight="1">
      <c r="A27" s="1121"/>
      <c r="B27" s="1121"/>
      <c r="C27" s="1121"/>
      <c r="D27" s="1122"/>
    </row>
    <row r="28" spans="1:11" s="1118" customFormat="1" ht="13.5" customHeight="1">
      <c r="A28" s="1123"/>
      <c r="B28" s="1124"/>
      <c r="C28" s="1124"/>
      <c r="D28" s="1116"/>
      <c r="E28" s="1114"/>
      <c r="F28" s="1117"/>
      <c r="G28" s="1117"/>
      <c r="H28" s="1117"/>
      <c r="I28" s="1117"/>
      <c r="J28" s="1117"/>
      <c r="K28" s="1117"/>
    </row>
    <row r="29" spans="1:4" ht="12.75" customHeight="1">
      <c r="A29" s="1118"/>
      <c r="B29" s="1118"/>
      <c r="C29" s="1118"/>
      <c r="D29" s="1118"/>
    </row>
    <row r="30" spans="1:4" ht="18" customHeight="1">
      <c r="A30" s="1118"/>
      <c r="B30" s="1118"/>
      <c r="C30" s="1118"/>
      <c r="D30" s="1118"/>
    </row>
    <row r="31" spans="1:4" ht="12" customHeight="1" hidden="1">
      <c r="A31" s="1118"/>
      <c r="B31" s="1118"/>
      <c r="C31" s="1118"/>
      <c r="D31" s="1118"/>
    </row>
    <row r="32" spans="1:4" ht="12" customHeight="1" hidden="1">
      <c r="A32" s="1118"/>
      <c r="B32" s="1118"/>
      <c r="C32" s="1118"/>
      <c r="D32" s="1118"/>
    </row>
    <row r="33" spans="1:4" ht="12">
      <c r="A33" s="1118"/>
      <c r="B33" s="1118"/>
      <c r="C33" s="1118"/>
      <c r="D33" s="1118"/>
    </row>
    <row r="34" spans="1:4" ht="12">
      <c r="A34" s="1118"/>
      <c r="B34" s="1118"/>
      <c r="C34" s="1118"/>
      <c r="D34" s="1118"/>
    </row>
    <row r="35" spans="1:4" ht="12">
      <c r="A35" s="1118"/>
      <c r="B35" s="1118"/>
      <c r="C35" s="1118"/>
      <c r="D35" s="1118"/>
    </row>
    <row r="36" spans="1:4" ht="12">
      <c r="A36" s="1118"/>
      <c r="B36" s="1118"/>
      <c r="C36" s="1118"/>
      <c r="D36" s="1118"/>
    </row>
    <row r="37" spans="1:4" ht="12">
      <c r="A37" s="1118"/>
      <c r="B37" s="1118"/>
      <c r="C37" s="1118"/>
      <c r="D37" s="1118"/>
    </row>
    <row r="38" spans="1:4" ht="12">
      <c r="A38" s="1118"/>
      <c r="B38" s="1118"/>
      <c r="C38" s="1118"/>
      <c r="D38" s="1118"/>
    </row>
    <row r="39" spans="1:4" ht="12">
      <c r="A39" s="1118"/>
      <c r="B39" s="1118"/>
      <c r="C39" s="1118"/>
      <c r="D39" s="1118"/>
    </row>
    <row r="40" spans="1:4" ht="12">
      <c r="A40" s="1118"/>
      <c r="B40" s="1118"/>
      <c r="C40" s="1118"/>
      <c r="D40" s="1118"/>
    </row>
    <row r="41" spans="1:4" ht="12">
      <c r="A41" s="1118"/>
      <c r="B41" s="1118"/>
      <c r="C41" s="1118"/>
      <c r="D41" s="1118"/>
    </row>
    <row r="42" spans="1:4" ht="12">
      <c r="A42" s="1118"/>
      <c r="B42" s="1118"/>
      <c r="C42" s="1118"/>
      <c r="D42" s="1118"/>
    </row>
    <row r="43" spans="1:4" ht="12">
      <c r="A43" s="1118"/>
      <c r="B43" s="1118"/>
      <c r="C43" s="1118"/>
      <c r="D43" s="1118"/>
    </row>
    <row r="44" spans="1:4" ht="12">
      <c r="A44" s="1118"/>
      <c r="B44" s="1118"/>
      <c r="C44" s="1118"/>
      <c r="D44" s="1118"/>
    </row>
    <row r="45" spans="1:4" ht="12">
      <c r="A45" s="1118"/>
      <c r="B45" s="1118"/>
      <c r="C45" s="1118"/>
      <c r="D45" s="1118"/>
    </row>
    <row r="46" spans="1:4" ht="12">
      <c r="A46" s="1118"/>
      <c r="B46" s="1118"/>
      <c r="C46" s="1118"/>
      <c r="D46" s="1118"/>
    </row>
    <row r="47" spans="1:4" ht="12">
      <c r="A47" s="1118"/>
      <c r="B47" s="1118"/>
      <c r="C47" s="1118"/>
      <c r="D47" s="1118"/>
    </row>
    <row r="48" spans="1:4" ht="12">
      <c r="A48" s="1118"/>
      <c r="B48" s="1118"/>
      <c r="C48" s="1118"/>
      <c r="D48" s="1118"/>
    </row>
    <row r="49" spans="1:4" ht="12">
      <c r="A49" s="1118"/>
      <c r="B49" s="1118"/>
      <c r="C49" s="1118"/>
      <c r="D49" s="1118"/>
    </row>
    <row r="50" spans="1:4" ht="12">
      <c r="A50" s="1118"/>
      <c r="B50" s="1118"/>
      <c r="C50" s="1118"/>
      <c r="D50" s="1118"/>
    </row>
    <row r="51" spans="1:4" ht="12">
      <c r="A51" s="1118"/>
      <c r="B51" s="1118"/>
      <c r="C51" s="1118"/>
      <c r="D51" s="1118"/>
    </row>
    <row r="52" spans="1:4" ht="12">
      <c r="A52" s="1118"/>
      <c r="B52" s="1118"/>
      <c r="C52" s="1118"/>
      <c r="D52" s="1118"/>
    </row>
    <row r="53" spans="1:4" ht="12">
      <c r="A53" s="1118"/>
      <c r="B53" s="1118"/>
      <c r="C53" s="1118"/>
      <c r="D53" s="1118"/>
    </row>
    <row r="54" spans="1:4" ht="12">
      <c r="A54" s="1118"/>
      <c r="B54" s="1118"/>
      <c r="C54" s="1118"/>
      <c r="D54" s="1118"/>
    </row>
    <row r="55" spans="1:4" ht="12">
      <c r="A55" s="1118"/>
      <c r="B55" s="1118"/>
      <c r="C55" s="1118"/>
      <c r="D55" s="1118"/>
    </row>
    <row r="56" spans="1:4" ht="12">
      <c r="A56" s="1118"/>
      <c r="B56" s="1118"/>
      <c r="C56" s="1118"/>
      <c r="D56" s="1118"/>
    </row>
    <row r="57" spans="1:4" ht="12">
      <c r="A57" s="1118"/>
      <c r="B57" s="1118"/>
      <c r="C57" s="1118"/>
      <c r="D57" s="1118"/>
    </row>
    <row r="58" spans="1:4" ht="12">
      <c r="A58" s="1118"/>
      <c r="B58" s="1118"/>
      <c r="C58" s="1118"/>
      <c r="D58" s="1118"/>
    </row>
    <row r="59" spans="1:4" ht="12">
      <c r="A59" s="1118"/>
      <c r="B59" s="1118"/>
      <c r="C59" s="1118"/>
      <c r="D59" s="1118"/>
    </row>
    <row r="60" spans="1:4" ht="12">
      <c r="A60" s="1118"/>
      <c r="B60" s="1118"/>
      <c r="C60" s="1118"/>
      <c r="D60" s="1118"/>
    </row>
    <row r="61" spans="1:4" ht="12">
      <c r="A61" s="1118"/>
      <c r="B61" s="1118"/>
      <c r="C61" s="1118"/>
      <c r="D61" s="1118"/>
    </row>
    <row r="62" spans="1:4" ht="12">
      <c r="A62" s="1118"/>
      <c r="B62" s="1118"/>
      <c r="C62" s="1118"/>
      <c r="D62" s="1118"/>
    </row>
    <row r="63" spans="1:4" ht="12">
      <c r="A63" s="1118"/>
      <c r="B63" s="1118"/>
      <c r="C63" s="1118"/>
      <c r="D63" s="1118"/>
    </row>
    <row r="64" spans="1:4" ht="12">
      <c r="A64" s="1118"/>
      <c r="B64" s="1118"/>
      <c r="C64" s="1118"/>
      <c r="D64" s="1118"/>
    </row>
    <row r="65" spans="1:4" ht="12">
      <c r="A65" s="1118"/>
      <c r="B65" s="1118"/>
      <c r="C65" s="1118"/>
      <c r="D65" s="1118"/>
    </row>
    <row r="66" spans="1:4" ht="12">
      <c r="A66" s="1118"/>
      <c r="B66" s="1118"/>
      <c r="C66" s="1118"/>
      <c r="D66" s="1118"/>
    </row>
    <row r="67" spans="1:4" ht="12">
      <c r="A67" s="1118"/>
      <c r="B67" s="1118"/>
      <c r="C67" s="1118"/>
      <c r="D67" s="1118"/>
    </row>
    <row r="68" spans="1:4" ht="12">
      <c r="A68" s="1118"/>
      <c r="B68" s="1118"/>
      <c r="C68" s="1118"/>
      <c r="D68" s="1118"/>
    </row>
    <row r="69" spans="1:4" ht="12">
      <c r="A69" s="1118"/>
      <c r="B69" s="1118"/>
      <c r="C69" s="1118"/>
      <c r="D69" s="1118"/>
    </row>
    <row r="70" spans="1:4" ht="12">
      <c r="A70" s="1118"/>
      <c r="B70" s="1118"/>
      <c r="C70" s="1118"/>
      <c r="D70" s="1118"/>
    </row>
    <row r="71" spans="1:4" ht="12">
      <c r="A71" s="1118"/>
      <c r="B71" s="1118"/>
      <c r="C71" s="1118"/>
      <c r="D71" s="1118"/>
    </row>
    <row r="72" spans="1:4" ht="12">
      <c r="A72" s="1118"/>
      <c r="B72" s="1118"/>
      <c r="C72" s="1118"/>
      <c r="D72" s="1118"/>
    </row>
    <row r="73" spans="1:4" ht="12">
      <c r="A73" s="1118"/>
      <c r="B73" s="1118"/>
      <c r="C73" s="1118"/>
      <c r="D73" s="1118"/>
    </row>
    <row r="74" spans="1:4" ht="12">
      <c r="A74" s="1118"/>
      <c r="B74" s="1118"/>
      <c r="C74" s="1118"/>
      <c r="D74" s="1118"/>
    </row>
    <row r="75" spans="1:4" ht="12">
      <c r="A75" s="1118"/>
      <c r="B75" s="1118"/>
      <c r="C75" s="1118"/>
      <c r="D75" s="1118"/>
    </row>
    <row r="76" spans="1:4" ht="12">
      <c r="A76" s="1118"/>
      <c r="B76" s="1118"/>
      <c r="C76" s="1118"/>
      <c r="D76" s="1118"/>
    </row>
    <row r="77" spans="1:4" ht="12">
      <c r="A77" s="1118"/>
      <c r="B77" s="1118"/>
      <c r="C77" s="1118"/>
      <c r="D77" s="1118"/>
    </row>
    <row r="78" spans="1:4" ht="12">
      <c r="A78" s="1118"/>
      <c r="B78" s="1118"/>
      <c r="C78" s="1118"/>
      <c r="D78" s="1118"/>
    </row>
    <row r="79" spans="1:4" ht="12">
      <c r="A79" s="1118"/>
      <c r="B79" s="1118"/>
      <c r="C79" s="1118"/>
      <c r="D79" s="1118"/>
    </row>
    <row r="80" spans="1:4" ht="12">
      <c r="A80" s="1118"/>
      <c r="B80" s="1118"/>
      <c r="C80" s="1118"/>
      <c r="D80" s="1118"/>
    </row>
    <row r="81" spans="1:4" ht="12">
      <c r="A81" s="1118"/>
      <c r="B81" s="1118"/>
      <c r="C81" s="1118"/>
      <c r="D81" s="1118"/>
    </row>
    <row r="82" spans="1:4" ht="12">
      <c r="A82" s="1118"/>
      <c r="B82" s="1118"/>
      <c r="C82" s="1118"/>
      <c r="D82" s="1118"/>
    </row>
    <row r="83" spans="1:4" ht="12">
      <c r="A83" s="1118"/>
      <c r="B83" s="1118"/>
      <c r="C83" s="1118"/>
      <c r="D83" s="1118"/>
    </row>
    <row r="84" spans="1:4" ht="12">
      <c r="A84" s="1118"/>
      <c r="B84" s="1118"/>
      <c r="C84" s="1118"/>
      <c r="D84" s="1118"/>
    </row>
    <row r="85" spans="1:4" ht="12">
      <c r="A85" s="1118"/>
      <c r="B85" s="1118"/>
      <c r="C85" s="1118"/>
      <c r="D85" s="1118"/>
    </row>
    <row r="86" spans="1:4" ht="12">
      <c r="A86" s="1118"/>
      <c r="B86" s="1118"/>
      <c r="C86" s="1118"/>
      <c r="D86" s="1118"/>
    </row>
    <row r="87" spans="1:4" ht="12">
      <c r="A87" s="1118"/>
      <c r="B87" s="1118"/>
      <c r="C87" s="1118"/>
      <c r="D87" s="1118"/>
    </row>
    <row r="88" spans="1:4" ht="12">
      <c r="A88" s="1118"/>
      <c r="B88" s="1118"/>
      <c r="C88" s="1118"/>
      <c r="D88" s="1118"/>
    </row>
    <row r="89" spans="1:4" ht="12">
      <c r="A89" s="1118"/>
      <c r="B89" s="1118"/>
      <c r="C89" s="1118"/>
      <c r="D89" s="1118"/>
    </row>
    <row r="90" spans="1:4" ht="12">
      <c r="A90" s="1118"/>
      <c r="B90" s="1118"/>
      <c r="C90" s="1118"/>
      <c r="D90" s="1118"/>
    </row>
    <row r="91" spans="1:4" ht="12">
      <c r="A91" s="1118"/>
      <c r="B91" s="1118"/>
      <c r="C91" s="1118"/>
      <c r="D91" s="1118"/>
    </row>
    <row r="92" spans="1:4" ht="12">
      <c r="A92" s="1118"/>
      <c r="B92" s="1118"/>
      <c r="C92" s="1118"/>
      <c r="D92" s="1118"/>
    </row>
    <row r="93" spans="1:4" ht="12">
      <c r="A93" s="1118"/>
      <c r="B93" s="1118"/>
      <c r="C93" s="1118"/>
      <c r="D93" s="1118"/>
    </row>
    <row r="94" spans="1:2" ht="12">
      <c r="A94" s="1118"/>
      <c r="B94" s="1118"/>
    </row>
    <row r="95" spans="1:2" ht="12">
      <c r="A95" s="1118"/>
      <c r="B95" s="1118"/>
    </row>
    <row r="96" spans="1:2" ht="12">
      <c r="A96" s="1118"/>
      <c r="B96" s="1118"/>
    </row>
    <row r="97" spans="1:2" ht="12">
      <c r="A97" s="1118"/>
      <c r="B97" s="1118"/>
    </row>
    <row r="98" spans="1:2" ht="12">
      <c r="A98" s="1118"/>
      <c r="B98" s="1118"/>
    </row>
    <row r="99" spans="1:2" ht="12">
      <c r="A99" s="1118"/>
      <c r="B99" s="1118"/>
    </row>
    <row r="100" spans="1:2" ht="12">
      <c r="A100" s="1118"/>
      <c r="B100" s="1118"/>
    </row>
    <row r="101" spans="1:2" ht="12">
      <c r="A101" s="1118"/>
      <c r="B101" s="1118"/>
    </row>
    <row r="102" spans="1:2" ht="12">
      <c r="A102" s="1118"/>
      <c r="B102" s="1118"/>
    </row>
  </sheetData>
  <sheetProtection selectLockedCells="1" selectUnlockedCells="1"/>
  <mergeCells count="1">
    <mergeCell ref="B1:D1"/>
  </mergeCells>
  <printOptions horizontalCentered="1" verticalCentered="1"/>
  <pageMargins left="0.07847222222222222" right="0.07847222222222222" top="0.7090277777777778" bottom="0.8270833333333334" header="0.39375" footer="0.39375"/>
  <pageSetup fitToHeight="1" fitToWidth="1" horizontalDpi="600" verticalDpi="600" orientation="portrait" paperSize="9" scale="84" r:id="rId1"/>
  <headerFooter alignWithMargins="0">
    <oddHeader>&amp;C&amp;"Times New Roman,Félkövér"&amp;9ZAJK KÖZSÉG  ÖNKORMÁNYZATÁT MEGILLETŐ ÁLLAMI HOZZÁJÁRULÁSOKBÓL SZÁRMAZÓ BEVÉTEL 
2019. ÉVBEN&amp;R&amp;"Times New Roman,Félkövér"&amp;9
13 . melléklet
Adatok: Ft-ban</oddHeader>
    <oddFooter>&amp;C&amp;P</oddFooter>
  </headerFooter>
  <rowBreaks count="1" manualBreakCount="1">
    <brk id="32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F16"/>
  <sheetViews>
    <sheetView zoomScale="120" zoomScaleNormal="120" zoomScalePageLayoutView="0" workbookViewId="0" topLeftCell="A1">
      <selection activeCell="E9" sqref="E9"/>
    </sheetView>
  </sheetViews>
  <sheetFormatPr defaultColWidth="9.140625" defaultRowHeight="12.75"/>
  <cols>
    <col min="1" max="1" width="3.421875" style="1506" customWidth="1"/>
    <col min="2" max="2" width="58.8515625" style="1506" customWidth="1"/>
    <col min="3" max="3" width="10.8515625" style="1506" customWidth="1"/>
    <col min="4" max="4" width="10.8515625" style="1506" bestFit="1" customWidth="1"/>
    <col min="5" max="5" width="10.8515625" style="1506" customWidth="1"/>
    <col min="6" max="6" width="10.8515625" style="1506" bestFit="1" customWidth="1"/>
    <col min="7" max="16384" width="9.140625" style="1506" customWidth="1"/>
  </cols>
  <sheetData>
    <row r="1" spans="1:3" ht="69" customHeight="1">
      <c r="A1" s="2010" t="s">
        <v>1289</v>
      </c>
      <c r="B1" s="2010"/>
      <c r="C1" s="2010"/>
    </row>
    <row r="2" spans="1:5" ht="15.75" customHeight="1" thickBot="1">
      <c r="A2" s="1507"/>
      <c r="B2" s="1507"/>
      <c r="C2" s="1508" t="s">
        <v>1280</v>
      </c>
      <c r="D2" s="1509"/>
      <c r="E2" s="1509"/>
    </row>
    <row r="3" spans="1:6" ht="34.5" customHeight="1" thickBot="1">
      <c r="A3" s="1510" t="s">
        <v>1281</v>
      </c>
      <c r="B3" s="1511" t="s">
        <v>1282</v>
      </c>
      <c r="C3" s="1512" t="s">
        <v>1283</v>
      </c>
      <c r="D3" s="1512" t="s">
        <v>1303</v>
      </c>
      <c r="E3" s="1512" t="s">
        <v>1304</v>
      </c>
      <c r="F3" s="1512" t="s">
        <v>1321</v>
      </c>
    </row>
    <row r="4" spans="1:6" ht="15.75" thickBot="1">
      <c r="A4" s="1513">
        <v>1</v>
      </c>
      <c r="B4" s="1560">
        <v>2</v>
      </c>
      <c r="C4" s="1561">
        <v>3</v>
      </c>
      <c r="D4" s="1514">
        <v>4</v>
      </c>
      <c r="E4" s="1514">
        <v>5</v>
      </c>
      <c r="F4" s="1514">
        <v>6</v>
      </c>
    </row>
    <row r="5" spans="1:6" ht="15.75" thickBot="1">
      <c r="A5" s="1554" t="s">
        <v>1106</v>
      </c>
      <c r="B5" s="1557" t="s">
        <v>1062</v>
      </c>
      <c r="C5" s="1515">
        <v>500000</v>
      </c>
      <c r="D5" s="1515">
        <v>500000</v>
      </c>
      <c r="E5" s="1515">
        <v>500000</v>
      </c>
      <c r="F5" s="1515">
        <v>500000</v>
      </c>
    </row>
    <row r="6" spans="1:6" ht="15.75" thickBot="1">
      <c r="A6" s="1555" t="s">
        <v>1127</v>
      </c>
      <c r="B6" s="1558" t="s">
        <v>1192</v>
      </c>
      <c r="C6" s="1516">
        <v>400000</v>
      </c>
      <c r="D6" s="1516">
        <v>100000</v>
      </c>
      <c r="E6" s="1516">
        <v>60000</v>
      </c>
      <c r="F6" s="1516">
        <v>60000</v>
      </c>
    </row>
    <row r="7" spans="1:6" ht="15.75" thickBot="1">
      <c r="A7" s="1555" t="s">
        <v>1144</v>
      </c>
      <c r="B7" s="1558" t="s">
        <v>1322</v>
      </c>
      <c r="C7" s="1516">
        <v>0</v>
      </c>
      <c r="D7" s="1516">
        <v>0</v>
      </c>
      <c r="E7" s="1516">
        <v>0</v>
      </c>
      <c r="F7" s="1516">
        <v>0</v>
      </c>
    </row>
    <row r="8" spans="1:6" ht="15.75" thickBot="1">
      <c r="A8" s="1555" t="s">
        <v>78</v>
      </c>
      <c r="B8" s="1558" t="s">
        <v>1323</v>
      </c>
      <c r="C8" s="1516"/>
      <c r="D8" s="1516"/>
      <c r="E8" s="1516"/>
      <c r="F8" s="1516"/>
    </row>
    <row r="9" spans="1:6" ht="15.75" thickBot="1">
      <c r="A9" s="1556" t="s">
        <v>1178</v>
      </c>
      <c r="B9" s="1558" t="s">
        <v>1324</v>
      </c>
      <c r="C9" s="1517"/>
      <c r="D9" s="1517"/>
      <c r="E9" s="1517"/>
      <c r="F9" s="1517"/>
    </row>
    <row r="10" spans="1:6" ht="15.75" thickBot="1">
      <c r="A10" s="1555" t="s">
        <v>1211</v>
      </c>
      <c r="B10" s="1559" t="s">
        <v>1325</v>
      </c>
      <c r="C10" s="1516">
        <v>0</v>
      </c>
      <c r="D10" s="1516">
        <v>0</v>
      </c>
      <c r="E10" s="1516">
        <v>0</v>
      </c>
      <c r="F10" s="1516">
        <v>0</v>
      </c>
    </row>
    <row r="11" spans="1:6" ht="15.75" thickBot="1">
      <c r="A11" s="2011" t="s">
        <v>1284</v>
      </c>
      <c r="B11" s="2012"/>
      <c r="C11" s="1518">
        <f>SUM(C5:C10)</f>
        <v>900000</v>
      </c>
      <c r="D11" s="1518">
        <f>SUM(D5:D10)</f>
        <v>600000</v>
      </c>
      <c r="E11" s="1518">
        <f>SUM(E5:E10)</f>
        <v>560000</v>
      </c>
      <c r="F11" s="1518">
        <f>SUM(F5:F10)</f>
        <v>560000</v>
      </c>
    </row>
    <row r="12" spans="1:6" ht="15.75" thickBot="1">
      <c r="A12" s="2013" t="s">
        <v>1285</v>
      </c>
      <c r="B12" s="2014"/>
      <c r="C12" s="1518">
        <f>SUM(C11)/2</f>
        <v>450000</v>
      </c>
      <c r="D12" s="1518">
        <f>SUM(D11)/2</f>
        <v>300000</v>
      </c>
      <c r="E12" s="1518">
        <f>SUM(E11)/2</f>
        <v>280000</v>
      </c>
      <c r="F12" s="1518">
        <f>SUM(F11)/2</f>
        <v>280000</v>
      </c>
    </row>
    <row r="13" spans="1:6" ht="15.75" thickBot="1">
      <c r="A13" s="2018" t="s">
        <v>1326</v>
      </c>
      <c r="B13" s="2019"/>
      <c r="C13" s="1518"/>
      <c r="D13" s="1518"/>
      <c r="E13" s="1518"/>
      <c r="F13" s="1518"/>
    </row>
    <row r="14" spans="1:6" ht="28.5" customHeight="1" thickBot="1">
      <c r="A14" s="2015" t="s">
        <v>1286</v>
      </c>
      <c r="B14" s="2016"/>
      <c r="C14" s="1518"/>
      <c r="D14" s="1519"/>
      <c r="E14" s="1519"/>
      <c r="F14" s="1519"/>
    </row>
    <row r="15" spans="1:6" ht="17.25" customHeight="1" thickBot="1">
      <c r="A15" s="2015" t="s">
        <v>1287</v>
      </c>
      <c r="B15" s="2016"/>
      <c r="C15" s="1518">
        <f>SUM(C12)-C13-C14</f>
        <v>450000</v>
      </c>
      <c r="D15" s="1518">
        <f>SUM(D12)-D13-D14</f>
        <v>300000</v>
      </c>
      <c r="E15" s="1518">
        <f>SUM(E12)-E13-E14</f>
        <v>280000</v>
      </c>
      <c r="F15" s="1518">
        <f>SUM(F12)-F13-F14</f>
        <v>280000</v>
      </c>
    </row>
    <row r="16" spans="1:3" ht="23.25" customHeight="1">
      <c r="A16" s="2017" t="s">
        <v>1288</v>
      </c>
      <c r="B16" s="2017"/>
      <c r="C16" s="2017"/>
    </row>
  </sheetData>
  <sheetProtection/>
  <mergeCells count="7">
    <mergeCell ref="A1:C1"/>
    <mergeCell ref="A11:B11"/>
    <mergeCell ref="A12:B12"/>
    <mergeCell ref="A14:B14"/>
    <mergeCell ref="A15:B15"/>
    <mergeCell ref="A16:C16"/>
    <mergeCell ref="A13:B13"/>
  </mergeCells>
  <printOptions horizontalCentered="1"/>
  <pageMargins left="0.1968503937007874" right="0.1968503937007874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34.00390625" style="205" customWidth="1"/>
    <col min="2" max="3" width="11.7109375" style="205" customWidth="1"/>
    <col min="4" max="5" width="10.8515625" style="206" customWidth="1"/>
    <col min="6" max="6" width="1.7109375" style="204" customWidth="1"/>
    <col min="7" max="7" width="34.421875" style="205" customWidth="1"/>
    <col min="8" max="8" width="9.421875" style="205" customWidth="1"/>
    <col min="9" max="9" width="11.140625" style="205" customWidth="1"/>
    <col min="10" max="10" width="9.7109375" style="206" customWidth="1"/>
    <col min="11" max="13" width="9.140625" style="206" customWidth="1"/>
    <col min="14" max="16384" width="9.140625" style="207" customWidth="1"/>
  </cols>
  <sheetData>
    <row r="2" spans="1:13" s="212" customFormat="1" ht="37.5" customHeight="1">
      <c r="A2" s="208" t="s">
        <v>141</v>
      </c>
      <c r="B2" s="186"/>
      <c r="C2" s="209"/>
      <c r="D2" s="186"/>
      <c r="E2" s="186"/>
      <c r="F2" s="210"/>
      <c r="G2" s="208" t="s">
        <v>141</v>
      </c>
      <c r="H2" s="186" t="s">
        <v>195</v>
      </c>
      <c r="I2" s="209" t="s">
        <v>196</v>
      </c>
      <c r="J2" s="186" t="s">
        <v>197</v>
      </c>
      <c r="K2" s="186" t="s">
        <v>198</v>
      </c>
      <c r="L2" s="211"/>
      <c r="M2" s="211"/>
    </row>
    <row r="3" spans="1:13" s="224" customFormat="1" ht="12.75" customHeight="1">
      <c r="A3" s="213" t="s">
        <v>199</v>
      </c>
      <c r="B3" s="214"/>
      <c r="C3" s="215"/>
      <c r="D3" s="216"/>
      <c r="E3" s="217"/>
      <c r="F3" s="218"/>
      <c r="G3" s="219" t="s">
        <v>200</v>
      </c>
      <c r="H3" s="213"/>
      <c r="I3" s="220"/>
      <c r="J3" s="221"/>
      <c r="K3" s="222"/>
      <c r="L3" s="223"/>
      <c r="M3" s="223"/>
    </row>
    <row r="4" spans="1:11" ht="12.75" customHeight="1">
      <c r="A4" s="225" t="s">
        <v>201</v>
      </c>
      <c r="B4" s="226"/>
      <c r="C4" s="227"/>
      <c r="D4" s="228"/>
      <c r="E4" s="229"/>
      <c r="F4" s="230"/>
      <c r="G4" s="231" t="s">
        <v>202</v>
      </c>
      <c r="H4" s="225"/>
      <c r="I4" s="232"/>
      <c r="J4" s="233"/>
      <c r="K4" s="189"/>
    </row>
    <row r="5" spans="1:11" ht="24" customHeight="1">
      <c r="A5" s="225" t="s">
        <v>151</v>
      </c>
      <c r="B5" s="226"/>
      <c r="C5" s="227"/>
      <c r="D5" s="228"/>
      <c r="E5" s="229"/>
      <c r="F5" s="230"/>
      <c r="G5" s="231" t="s">
        <v>203</v>
      </c>
      <c r="H5" s="225"/>
      <c r="I5" s="232"/>
      <c r="J5" s="233"/>
      <c r="K5" s="189"/>
    </row>
    <row r="6" spans="1:11" ht="15" customHeight="1">
      <c r="A6" s="225" t="s">
        <v>204</v>
      </c>
      <c r="B6" s="226"/>
      <c r="C6" s="227"/>
      <c r="D6" s="228"/>
      <c r="E6" s="229"/>
      <c r="F6" s="230"/>
      <c r="G6" s="231"/>
      <c r="H6" s="225"/>
      <c r="I6" s="232"/>
      <c r="J6" s="233"/>
      <c r="K6" s="189"/>
    </row>
    <row r="7" spans="1:11" ht="19.5" customHeight="1">
      <c r="A7" s="234" t="s">
        <v>205</v>
      </c>
      <c r="B7" s="235"/>
      <c r="C7" s="236"/>
      <c r="D7" s="237"/>
      <c r="E7" s="229"/>
      <c r="F7" s="230"/>
      <c r="G7" s="231" t="s">
        <v>206</v>
      </c>
      <c r="H7" s="225"/>
      <c r="I7" s="232"/>
      <c r="J7" s="233"/>
      <c r="K7" s="189"/>
    </row>
    <row r="8" spans="1:11" ht="13.5" customHeight="1">
      <c r="A8" s="225" t="s">
        <v>207</v>
      </c>
      <c r="B8" s="226"/>
      <c r="C8" s="227"/>
      <c r="D8" s="228"/>
      <c r="E8" s="229"/>
      <c r="F8" s="230"/>
      <c r="G8" s="231" t="s">
        <v>208</v>
      </c>
      <c r="H8" s="225"/>
      <c r="I8" s="232"/>
      <c r="J8" s="233"/>
      <c r="K8" s="189"/>
    </row>
    <row r="9" spans="1:11" ht="13.5" customHeight="1">
      <c r="A9" s="225" t="s">
        <v>156</v>
      </c>
      <c r="B9" s="226"/>
      <c r="C9" s="227"/>
      <c r="D9" s="238"/>
      <c r="E9" s="239"/>
      <c r="F9" s="230"/>
      <c r="G9" s="231" t="s">
        <v>209</v>
      </c>
      <c r="H9" s="225"/>
      <c r="I9" s="232"/>
      <c r="J9" s="233"/>
      <c r="K9" s="189"/>
    </row>
    <row r="10" spans="1:11" ht="13.5" customHeight="1">
      <c r="A10" s="240" t="s">
        <v>157</v>
      </c>
      <c r="B10" s="241"/>
      <c r="C10" s="242"/>
      <c r="D10" s="241"/>
      <c r="E10" s="240"/>
      <c r="F10" s="230"/>
      <c r="G10" s="243" t="s">
        <v>210</v>
      </c>
      <c r="H10" s="240"/>
      <c r="I10" s="244"/>
      <c r="J10" s="243"/>
      <c r="K10" s="189"/>
    </row>
    <row r="11" spans="1:13" s="224" customFormat="1" ht="13.5" customHeight="1">
      <c r="A11" s="225"/>
      <c r="B11" s="241"/>
      <c r="C11" s="242"/>
      <c r="D11" s="241"/>
      <c r="E11" s="240"/>
      <c r="F11" s="230"/>
      <c r="G11" s="231" t="s">
        <v>211</v>
      </c>
      <c r="H11" s="225"/>
      <c r="I11" s="232"/>
      <c r="J11" s="233"/>
      <c r="K11" s="190"/>
      <c r="L11" s="223"/>
      <c r="M11" s="223"/>
    </row>
    <row r="12" spans="1:13" s="224" customFormat="1" ht="13.5" customHeight="1">
      <c r="A12" s="225"/>
      <c r="B12" s="226"/>
      <c r="C12" s="227"/>
      <c r="D12" s="241"/>
      <c r="E12" s="240"/>
      <c r="F12" s="230"/>
      <c r="G12" s="231" t="s">
        <v>212</v>
      </c>
      <c r="H12" s="225"/>
      <c r="I12" s="232"/>
      <c r="J12" s="233"/>
      <c r="K12" s="190"/>
      <c r="L12" s="223"/>
      <c r="M12" s="223"/>
    </row>
    <row r="13" spans="1:13" s="224" customFormat="1" ht="12" customHeight="1">
      <c r="A13" s="225"/>
      <c r="B13" s="226"/>
      <c r="C13" s="227"/>
      <c r="D13" s="245"/>
      <c r="E13" s="246"/>
      <c r="F13" s="230"/>
      <c r="G13" s="243" t="s">
        <v>213</v>
      </c>
      <c r="H13" s="240"/>
      <c r="I13" s="244"/>
      <c r="J13" s="243"/>
      <c r="K13" s="190"/>
      <c r="L13" s="223"/>
      <c r="M13" s="223"/>
    </row>
    <row r="14" spans="1:11" ht="13.5" customHeight="1">
      <c r="A14" s="225"/>
      <c r="B14" s="226"/>
      <c r="C14" s="227"/>
      <c r="D14" s="245"/>
      <c r="E14" s="246"/>
      <c r="F14" s="230"/>
      <c r="G14" s="243" t="s">
        <v>214</v>
      </c>
      <c r="H14" s="240"/>
      <c r="I14" s="244"/>
      <c r="J14" s="243"/>
      <c r="K14" s="189"/>
    </row>
    <row r="15" spans="1:11" ht="24" customHeight="1">
      <c r="A15" s="225"/>
      <c r="B15" s="226"/>
      <c r="C15" s="227"/>
      <c r="D15" s="245"/>
      <c r="E15" s="246"/>
      <c r="F15" s="230"/>
      <c r="G15" s="231" t="s">
        <v>215</v>
      </c>
      <c r="H15" s="225"/>
      <c r="I15" s="232"/>
      <c r="J15" s="233"/>
      <c r="K15" s="189"/>
    </row>
    <row r="16" spans="1:11" ht="19.5" customHeight="1">
      <c r="A16" s="247" t="s">
        <v>216</v>
      </c>
      <c r="B16" s="248"/>
      <c r="C16" s="249"/>
      <c r="D16" s="248"/>
      <c r="E16" s="250"/>
      <c r="F16" s="230"/>
      <c r="G16" s="231" t="s">
        <v>217</v>
      </c>
      <c r="H16" s="225"/>
      <c r="I16" s="232"/>
      <c r="J16" s="233"/>
      <c r="K16" s="189"/>
    </row>
    <row r="17" spans="1:11" ht="15" customHeight="1">
      <c r="A17" s="240" t="s">
        <v>218</v>
      </c>
      <c r="B17" s="241"/>
      <c r="C17" s="242"/>
      <c r="D17" s="228"/>
      <c r="E17" s="229"/>
      <c r="F17" s="230"/>
      <c r="G17" s="231" t="s">
        <v>219</v>
      </c>
      <c r="H17" s="225"/>
      <c r="I17" s="232"/>
      <c r="J17" s="251"/>
      <c r="K17" s="189"/>
    </row>
    <row r="18" spans="1:11" ht="13.5" customHeight="1">
      <c r="A18" s="225" t="s">
        <v>220</v>
      </c>
      <c r="B18" s="226"/>
      <c r="C18" s="227"/>
      <c r="D18" s="228"/>
      <c r="E18" s="229"/>
      <c r="F18" s="230"/>
      <c r="G18" s="231" t="s">
        <v>221</v>
      </c>
      <c r="H18" s="225"/>
      <c r="I18" s="232"/>
      <c r="J18" s="233"/>
      <c r="K18" s="189"/>
    </row>
    <row r="19" spans="1:11" ht="24.75" customHeight="1">
      <c r="A19" s="225" t="s">
        <v>222</v>
      </c>
      <c r="B19" s="226"/>
      <c r="C19" s="227"/>
      <c r="D19" s="228"/>
      <c r="E19" s="229"/>
      <c r="F19" s="218"/>
      <c r="G19" s="231" t="s">
        <v>223</v>
      </c>
      <c r="H19" s="225"/>
      <c r="I19" s="232"/>
      <c r="J19" s="233"/>
      <c r="K19" s="189"/>
    </row>
    <row r="20" spans="1:11" ht="12.75" customHeight="1">
      <c r="A20" s="225" t="s">
        <v>224</v>
      </c>
      <c r="B20" s="226"/>
      <c r="C20" s="227"/>
      <c r="D20" s="245"/>
      <c r="E20" s="246"/>
      <c r="F20" s="218"/>
      <c r="G20" s="231" t="s">
        <v>225</v>
      </c>
      <c r="H20" s="225"/>
      <c r="I20" s="232"/>
      <c r="J20" s="233"/>
      <c r="K20" s="189"/>
    </row>
    <row r="21" spans="1:11" ht="24" customHeight="1">
      <c r="A21" s="225" t="s">
        <v>226</v>
      </c>
      <c r="B21" s="226"/>
      <c r="C21" s="227"/>
      <c r="D21" s="245"/>
      <c r="E21" s="246"/>
      <c r="F21" s="230"/>
      <c r="G21" s="231" t="s">
        <v>227</v>
      </c>
      <c r="H21" s="225"/>
      <c r="I21" s="232"/>
      <c r="J21" s="233"/>
      <c r="K21" s="189"/>
    </row>
    <row r="22" spans="1:11" ht="12.75" customHeight="1">
      <c r="A22" s="225" t="s">
        <v>228</v>
      </c>
      <c r="B22" s="226"/>
      <c r="C22" s="227"/>
      <c r="D22" s="245"/>
      <c r="E22" s="246"/>
      <c r="F22" s="230"/>
      <c r="G22" s="231" t="s">
        <v>225</v>
      </c>
      <c r="H22" s="225"/>
      <c r="I22" s="232"/>
      <c r="J22" s="233"/>
      <c r="K22" s="189"/>
    </row>
    <row r="23" spans="1:11" ht="12.75" customHeight="1">
      <c r="A23" s="240" t="s">
        <v>229</v>
      </c>
      <c r="B23" s="241"/>
      <c r="C23" s="242"/>
      <c r="D23" s="241"/>
      <c r="E23" s="240"/>
      <c r="F23" s="230"/>
      <c r="G23" s="231" t="s">
        <v>230</v>
      </c>
      <c r="H23" s="225"/>
      <c r="I23" s="232"/>
      <c r="J23" s="233"/>
      <c r="K23" s="189"/>
    </row>
    <row r="24" spans="1:11" ht="12.75" customHeight="1">
      <c r="A24" s="225" t="s">
        <v>231</v>
      </c>
      <c r="B24" s="241"/>
      <c r="C24" s="242"/>
      <c r="D24" s="241"/>
      <c r="E24" s="240"/>
      <c r="F24" s="230"/>
      <c r="G24" s="231" t="s">
        <v>232</v>
      </c>
      <c r="H24" s="225"/>
      <c r="I24" s="232"/>
      <c r="J24" s="233"/>
      <c r="K24" s="189"/>
    </row>
    <row r="25" spans="1:11" ht="12.75" customHeight="1">
      <c r="A25" s="225" t="s">
        <v>233</v>
      </c>
      <c r="B25" s="226"/>
      <c r="C25" s="227"/>
      <c r="D25" s="226"/>
      <c r="E25" s="225"/>
      <c r="F25" s="230"/>
      <c r="G25" s="231" t="s">
        <v>234</v>
      </c>
      <c r="H25" s="225"/>
      <c r="I25" s="232"/>
      <c r="J25" s="233"/>
      <c r="K25" s="189"/>
    </row>
    <row r="26" spans="1:11" ht="12.75" customHeight="1">
      <c r="A26" s="225" t="s">
        <v>235</v>
      </c>
      <c r="B26" s="226"/>
      <c r="C26" s="227"/>
      <c r="D26" s="245"/>
      <c r="E26" s="246"/>
      <c r="F26" s="230"/>
      <c r="G26" s="243" t="s">
        <v>236</v>
      </c>
      <c r="H26" s="240">
        <f>SUM(H15+H19+H21+H23+H24+H25)</f>
        <v>0</v>
      </c>
      <c r="I26" s="244">
        <f>SUM(I15+I19+I21+I23+I24+I25)</f>
        <v>0</v>
      </c>
      <c r="J26" s="243">
        <f>SUM(J15+J19+J21+J23+J24+J25)</f>
        <v>0</v>
      </c>
      <c r="K26" s="189"/>
    </row>
    <row r="27" spans="1:11" ht="12.75" customHeight="1">
      <c r="A27" s="225"/>
      <c r="B27" s="226"/>
      <c r="C27" s="227"/>
      <c r="D27" s="245"/>
      <c r="E27" s="246"/>
      <c r="F27" s="230"/>
      <c r="G27" s="231" t="s">
        <v>231</v>
      </c>
      <c r="H27" s="240"/>
      <c r="I27" s="244"/>
      <c r="J27" s="243"/>
      <c r="K27" s="189"/>
    </row>
    <row r="28" spans="1:11" ht="12.75" customHeight="1">
      <c r="A28" s="252"/>
      <c r="B28" s="253"/>
      <c r="C28" s="254"/>
      <c r="D28" s="253"/>
      <c r="E28" s="234"/>
      <c r="F28" s="230"/>
      <c r="G28" s="255" t="s">
        <v>487</v>
      </c>
      <c r="H28" s="252"/>
      <c r="I28" s="256"/>
      <c r="J28" s="257"/>
      <c r="K28" s="258"/>
    </row>
    <row r="29" spans="1:13" s="212" customFormat="1" ht="22.5" customHeight="1">
      <c r="A29" s="259" t="s">
        <v>488</v>
      </c>
      <c r="B29" s="260">
        <f>SUM(B23:B28)</f>
        <v>0</v>
      </c>
      <c r="C29" s="261">
        <f>SUM(C23:C28)</f>
        <v>0</v>
      </c>
      <c r="D29" s="262">
        <f>SUM(D23:D28)</f>
        <v>0</v>
      </c>
      <c r="E29" s="263"/>
      <c r="F29" s="218"/>
      <c r="G29" s="264" t="s">
        <v>489</v>
      </c>
      <c r="H29" s="260">
        <f>SUM(H26:H28)</f>
        <v>0</v>
      </c>
      <c r="I29" s="261">
        <f>SUM(I26:I28)</f>
        <v>0</v>
      </c>
      <c r="J29" s="262">
        <f>SUM(J26:J28)</f>
        <v>0</v>
      </c>
      <c r="K29" s="265"/>
      <c r="L29" s="211"/>
      <c r="M29" s="211"/>
    </row>
    <row r="30" spans="1:13" s="212" customFormat="1" ht="19.5" customHeight="1">
      <c r="A30" s="266" t="s">
        <v>490</v>
      </c>
      <c r="B30" s="263">
        <f>SUM(B16+B29)</f>
        <v>0</v>
      </c>
      <c r="C30" s="267">
        <f>SUM(C16+C29)</f>
        <v>0</v>
      </c>
      <c r="D30" s="268">
        <f>SUM(D16+D29)</f>
        <v>0</v>
      </c>
      <c r="E30" s="260"/>
      <c r="F30" s="230"/>
      <c r="G30" s="266" t="s">
        <v>490</v>
      </c>
      <c r="H30" s="269">
        <f>SUM(H13+H29)</f>
        <v>0</v>
      </c>
      <c r="I30" s="270">
        <f>SUM(I13+I29)</f>
        <v>0</v>
      </c>
      <c r="J30" s="266">
        <f>SUM(J13+J29)</f>
        <v>0</v>
      </c>
      <c r="K30" s="271"/>
      <c r="L30" s="211"/>
      <c r="M30" s="211"/>
    </row>
    <row r="31" spans="1:5" ht="12">
      <c r="A31" s="272"/>
      <c r="B31" s="272"/>
      <c r="C31" s="272"/>
      <c r="D31" s="273"/>
      <c r="E31" s="273"/>
    </row>
    <row r="32" spans="4:5" ht="12">
      <c r="D32" s="273"/>
      <c r="E32" s="273"/>
    </row>
    <row r="33" spans="4:5" ht="12">
      <c r="D33" s="273"/>
      <c r="E33" s="273"/>
    </row>
    <row r="34" spans="4:5" ht="12">
      <c r="D34" s="273"/>
      <c r="E34" s="273"/>
    </row>
    <row r="35" spans="4:5" ht="12">
      <c r="D35" s="273"/>
      <c r="E35" s="273"/>
    </row>
    <row r="36" spans="4:5" ht="12">
      <c r="D36" s="273"/>
      <c r="E36" s="273"/>
    </row>
    <row r="37" spans="4:5" ht="12">
      <c r="D37" s="273"/>
      <c r="E37" s="273"/>
    </row>
  </sheetData>
  <sheetProtection selectLockedCells="1" selectUnlockedCells="1"/>
  <printOptions horizontalCentered="1" verticalCentered="1"/>
  <pageMargins left="0.15763888888888888" right="0.19652777777777777" top="0.6277777777777778" bottom="0.27569444444444446" header="0.39375" footer="0.5118055555555555"/>
  <pageSetup horizontalDpi="300" verticalDpi="3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">
      <selection activeCell="B31" sqref="B31"/>
    </sheetView>
  </sheetViews>
  <sheetFormatPr defaultColWidth="9.140625" defaultRowHeight="12.75"/>
  <cols>
    <col min="1" max="1" width="3.57421875" style="0" customWidth="1"/>
    <col min="2" max="2" width="49.00390625" style="0" customWidth="1"/>
    <col min="3" max="3" width="10.140625" style="0" customWidth="1"/>
    <col min="4" max="4" width="11.140625" style="0" customWidth="1"/>
    <col min="5" max="5" width="11.421875" style="0" customWidth="1"/>
  </cols>
  <sheetData>
    <row r="1" ht="12.75">
      <c r="E1" s="274" t="s">
        <v>491</v>
      </c>
    </row>
    <row r="2" ht="16.5" customHeight="1"/>
    <row r="3" spans="2:5" ht="16.5" customHeight="1">
      <c r="B3" s="275" t="s">
        <v>201</v>
      </c>
      <c r="C3" s="276"/>
      <c r="D3" s="276"/>
      <c r="E3" s="276"/>
    </row>
    <row r="4" spans="2:5" ht="16.5" customHeight="1">
      <c r="B4" s="275"/>
      <c r="C4" s="276"/>
      <c r="D4" s="276"/>
      <c r="E4" s="276"/>
    </row>
    <row r="5" spans="2:5" ht="16.5" customHeight="1">
      <c r="B5" s="275"/>
      <c r="C5" s="276"/>
      <c r="D5" s="276"/>
      <c r="E5" s="276"/>
    </row>
    <row r="6" spans="1:5" ht="15.75">
      <c r="A6" s="277"/>
      <c r="B6" s="16"/>
      <c r="E6" s="278" t="s">
        <v>492</v>
      </c>
    </row>
    <row r="7" spans="1:5" ht="15">
      <c r="A7" s="279"/>
      <c r="B7" s="280" t="s">
        <v>141</v>
      </c>
      <c r="C7" s="281" t="s">
        <v>1044</v>
      </c>
      <c r="D7" s="281" t="s">
        <v>1045</v>
      </c>
      <c r="E7" s="281" t="s">
        <v>1046</v>
      </c>
    </row>
    <row r="8" spans="1:5" ht="13.5">
      <c r="A8" s="282" t="s">
        <v>1106</v>
      </c>
      <c r="B8" s="282" t="s">
        <v>493</v>
      </c>
      <c r="C8" s="282">
        <v>3500</v>
      </c>
      <c r="D8" s="282">
        <v>3500</v>
      </c>
      <c r="E8" s="282">
        <v>2902</v>
      </c>
    </row>
    <row r="9" spans="1:5" ht="13.5">
      <c r="A9" s="283" t="s">
        <v>1127</v>
      </c>
      <c r="B9" s="283" t="s">
        <v>494</v>
      </c>
      <c r="C9" s="283"/>
      <c r="D9" s="283"/>
      <c r="E9" s="283"/>
    </row>
    <row r="10" spans="1:5" ht="13.5">
      <c r="A10" s="284" t="s">
        <v>1144</v>
      </c>
      <c r="B10" s="284" t="s">
        <v>495</v>
      </c>
      <c r="C10" s="284">
        <v>555</v>
      </c>
      <c r="D10" s="284">
        <v>555</v>
      </c>
      <c r="E10" s="284">
        <v>1314</v>
      </c>
    </row>
    <row r="11" spans="1:5" ht="15">
      <c r="A11" s="279" t="s">
        <v>78</v>
      </c>
      <c r="B11" s="285" t="s">
        <v>496</v>
      </c>
      <c r="C11" s="285">
        <f>SUM(C8:C10)</f>
        <v>4055</v>
      </c>
      <c r="D11" s="285">
        <f>SUM(D8:D10)</f>
        <v>4055</v>
      </c>
      <c r="E11" s="285">
        <f>SUM(E8:E10)</f>
        <v>4216</v>
      </c>
    </row>
    <row r="12" spans="1:5" ht="13.5">
      <c r="A12" s="282" t="s">
        <v>1178</v>
      </c>
      <c r="B12" s="282" t="s">
        <v>497</v>
      </c>
      <c r="C12" s="282">
        <v>70</v>
      </c>
      <c r="D12" s="282">
        <v>70</v>
      </c>
      <c r="E12" s="282">
        <v>687</v>
      </c>
    </row>
    <row r="13" spans="1:5" ht="13.5">
      <c r="A13" s="283" t="s">
        <v>1211</v>
      </c>
      <c r="B13" s="283" t="s">
        <v>1186</v>
      </c>
      <c r="C13" s="283">
        <v>8034</v>
      </c>
      <c r="D13" s="283">
        <v>8034</v>
      </c>
      <c r="E13" s="283">
        <v>3999</v>
      </c>
    </row>
    <row r="14" spans="1:5" ht="13.5">
      <c r="A14" s="283" t="s">
        <v>135</v>
      </c>
      <c r="B14" s="283" t="s">
        <v>498</v>
      </c>
      <c r="C14" s="283"/>
      <c r="D14" s="283"/>
      <c r="E14" s="283"/>
    </row>
    <row r="15" spans="1:5" ht="13.5">
      <c r="A15" s="283" t="s">
        <v>1239</v>
      </c>
      <c r="B15" s="283" t="s">
        <v>499</v>
      </c>
      <c r="C15" s="283">
        <v>250</v>
      </c>
      <c r="D15" s="283">
        <v>250</v>
      </c>
      <c r="E15" s="283">
        <v>53</v>
      </c>
    </row>
    <row r="16" spans="1:5" ht="13.5">
      <c r="A16" s="283" t="s">
        <v>1248</v>
      </c>
      <c r="B16" s="283" t="s">
        <v>500</v>
      </c>
      <c r="C16" s="283">
        <v>5461</v>
      </c>
      <c r="D16" s="283">
        <v>5461</v>
      </c>
      <c r="E16" s="283">
        <v>4403</v>
      </c>
    </row>
    <row r="17" spans="1:5" ht="13.5">
      <c r="A17" s="283" t="s">
        <v>501</v>
      </c>
      <c r="B17" s="283" t="s">
        <v>502</v>
      </c>
      <c r="C17" s="283">
        <v>19309</v>
      </c>
      <c r="D17" s="283">
        <v>19309</v>
      </c>
      <c r="E17" s="283">
        <v>12794</v>
      </c>
    </row>
    <row r="18" spans="1:5" ht="13.5">
      <c r="A18" s="283" t="s">
        <v>503</v>
      </c>
      <c r="B18" s="283" t="s">
        <v>504</v>
      </c>
      <c r="C18" s="283">
        <v>1400</v>
      </c>
      <c r="D18" s="283">
        <v>1400</v>
      </c>
      <c r="E18" s="283">
        <v>797</v>
      </c>
    </row>
    <row r="19" spans="1:5" ht="13.5">
      <c r="A19" s="283" t="s">
        <v>505</v>
      </c>
      <c r="B19" s="283" t="s">
        <v>506</v>
      </c>
      <c r="C19" s="283">
        <v>406</v>
      </c>
      <c r="D19" s="283">
        <v>406</v>
      </c>
      <c r="E19" s="283">
        <v>505</v>
      </c>
    </row>
    <row r="20" spans="1:5" ht="13.5">
      <c r="A20" s="284" t="s">
        <v>507</v>
      </c>
      <c r="B20" s="284" t="s">
        <v>508</v>
      </c>
      <c r="C20" s="284"/>
      <c r="D20" s="284"/>
      <c r="E20" s="284">
        <v>2</v>
      </c>
    </row>
    <row r="21" spans="1:5" ht="15">
      <c r="A21" s="279" t="s">
        <v>509</v>
      </c>
      <c r="B21" s="285" t="s">
        <v>510</v>
      </c>
      <c r="C21" s="285">
        <f>SUM(C12:C20)</f>
        <v>34930</v>
      </c>
      <c r="D21" s="285">
        <f>SUM(D12:D20)</f>
        <v>34930</v>
      </c>
      <c r="E21" s="285">
        <f>SUM(E12:E20)</f>
        <v>23240</v>
      </c>
    </row>
    <row r="22" spans="1:5" ht="13.5">
      <c r="A22" s="282" t="s">
        <v>511</v>
      </c>
      <c r="B22" s="282" t="s">
        <v>512</v>
      </c>
      <c r="C22" s="282">
        <v>1200</v>
      </c>
      <c r="D22" s="282">
        <v>1200</v>
      </c>
      <c r="E22" s="282">
        <v>778</v>
      </c>
    </row>
    <row r="23" spans="1:5" ht="13.5">
      <c r="A23" s="283" t="s">
        <v>513</v>
      </c>
      <c r="B23" s="283" t="s">
        <v>514</v>
      </c>
      <c r="C23" s="283"/>
      <c r="D23" s="283"/>
      <c r="E23" s="283"/>
    </row>
    <row r="24" spans="1:5" ht="13.5">
      <c r="A24" s="283" t="s">
        <v>515</v>
      </c>
      <c r="B24" s="283" t="s">
        <v>516</v>
      </c>
      <c r="C24" s="283">
        <v>7220</v>
      </c>
      <c r="D24" s="283">
        <v>7220</v>
      </c>
      <c r="E24" s="283">
        <v>5152</v>
      </c>
    </row>
    <row r="25" spans="1:5" ht="13.5">
      <c r="A25" s="284" t="s">
        <v>517</v>
      </c>
      <c r="B25" s="284" t="s">
        <v>518</v>
      </c>
      <c r="C25" s="284">
        <v>1200</v>
      </c>
      <c r="D25" s="284">
        <v>1200</v>
      </c>
      <c r="E25" s="284">
        <v>1872</v>
      </c>
    </row>
    <row r="26" spans="1:5" ht="15">
      <c r="A26" s="279" t="s">
        <v>519</v>
      </c>
      <c r="B26" s="285" t="s">
        <v>520</v>
      </c>
      <c r="C26" s="285">
        <f>SUM(C22:C25)</f>
        <v>9620</v>
      </c>
      <c r="D26" s="285">
        <f>SUM(D22:D25)</f>
        <v>9620</v>
      </c>
      <c r="E26" s="285">
        <f>SUM(E22:E25)</f>
        <v>7802</v>
      </c>
    </row>
    <row r="27" spans="1:5" ht="27">
      <c r="A27" s="282" t="s">
        <v>521</v>
      </c>
      <c r="B27" s="286" t="s">
        <v>522</v>
      </c>
      <c r="C27" s="282">
        <v>150</v>
      </c>
      <c r="D27" s="282">
        <v>150</v>
      </c>
      <c r="E27" s="282">
        <v>373</v>
      </c>
    </row>
    <row r="28" spans="1:5" ht="27">
      <c r="A28" s="283" t="s">
        <v>523</v>
      </c>
      <c r="B28" s="287" t="s">
        <v>524</v>
      </c>
      <c r="C28" s="283"/>
      <c r="D28" s="283"/>
      <c r="E28" s="283"/>
    </row>
    <row r="29" spans="1:5" ht="13.5">
      <c r="A29" s="284" t="s">
        <v>525</v>
      </c>
      <c r="B29" s="284" t="s">
        <v>526</v>
      </c>
      <c r="C29" s="284"/>
      <c r="D29" s="284"/>
      <c r="E29" s="284"/>
    </row>
    <row r="30" spans="1:5" ht="15">
      <c r="A30" s="279" t="s">
        <v>527</v>
      </c>
      <c r="B30" s="285" t="s">
        <v>528</v>
      </c>
      <c r="C30" s="285">
        <f>SUM(C27:C29)</f>
        <v>150</v>
      </c>
      <c r="D30" s="285">
        <f>SUM(D27:D29)</f>
        <v>150</v>
      </c>
      <c r="E30" s="285">
        <f>SUM(E27:E29)</f>
        <v>373</v>
      </c>
    </row>
    <row r="31" spans="1:5" ht="13.5">
      <c r="A31" s="282" t="s">
        <v>529</v>
      </c>
      <c r="B31" s="282" t="s">
        <v>530</v>
      </c>
      <c r="C31" s="282"/>
      <c r="D31" s="282"/>
      <c r="E31" s="282">
        <v>375</v>
      </c>
    </row>
    <row r="32" spans="1:5" ht="13.5">
      <c r="A32" s="283" t="s">
        <v>531</v>
      </c>
      <c r="B32" s="283" t="s">
        <v>532</v>
      </c>
      <c r="C32" s="283">
        <v>1392</v>
      </c>
      <c r="D32" s="283">
        <v>1392</v>
      </c>
      <c r="E32" s="283">
        <v>1000</v>
      </c>
    </row>
    <row r="33" spans="1:5" ht="13.5">
      <c r="A33" s="283" t="s">
        <v>533</v>
      </c>
      <c r="B33" s="283" t="s">
        <v>534</v>
      </c>
      <c r="C33" s="283">
        <v>3419</v>
      </c>
      <c r="D33" s="283">
        <v>3419</v>
      </c>
      <c r="E33" s="283"/>
    </row>
    <row r="34" spans="1:5" ht="13.5">
      <c r="A34" s="283" t="s">
        <v>535</v>
      </c>
      <c r="B34" s="283" t="s">
        <v>536</v>
      </c>
      <c r="C34" s="283"/>
      <c r="D34" s="283"/>
      <c r="E34" s="283"/>
    </row>
    <row r="35" spans="1:5" ht="13.5">
      <c r="A35" s="283" t="s">
        <v>537</v>
      </c>
      <c r="B35" s="283" t="s">
        <v>538</v>
      </c>
      <c r="C35" s="283"/>
      <c r="D35" s="283"/>
      <c r="E35" s="283"/>
    </row>
    <row r="36" spans="1:5" ht="27">
      <c r="A36" s="284" t="s">
        <v>539</v>
      </c>
      <c r="B36" s="288" t="s">
        <v>540</v>
      </c>
      <c r="C36" s="284"/>
      <c r="D36" s="284"/>
      <c r="E36" s="284"/>
    </row>
    <row r="37" spans="1:5" ht="30">
      <c r="A37" s="279" t="s">
        <v>541</v>
      </c>
      <c r="B37" s="289" t="s">
        <v>542</v>
      </c>
      <c r="C37" s="285">
        <f>SUM(C31:C36)</f>
        <v>4811</v>
      </c>
      <c r="D37" s="285">
        <f>SUM(D31:D36)</f>
        <v>4811</v>
      </c>
      <c r="E37" s="285">
        <f>SUM(E31:E36)</f>
        <v>1375</v>
      </c>
    </row>
    <row r="38" spans="1:5" ht="15">
      <c r="A38" s="290" t="s">
        <v>543</v>
      </c>
      <c r="B38" s="291" t="s">
        <v>544</v>
      </c>
      <c r="C38" s="291">
        <f>SUM(C37,C30,C26,C21,C11)</f>
        <v>53566</v>
      </c>
      <c r="D38" s="291">
        <f>SUM(D37,D30,D26,D21,D11)</f>
        <v>53566</v>
      </c>
      <c r="E38" s="291">
        <f>SUM(E37,E30,E26,E21,E11)</f>
        <v>37006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2">
      <selection activeCell="D35" sqref="D35"/>
    </sheetView>
  </sheetViews>
  <sheetFormatPr defaultColWidth="9.140625" defaultRowHeight="12.75"/>
  <cols>
    <col min="1" max="1" width="57.57421875" style="0" customWidth="1"/>
    <col min="2" max="2" width="3.57421875" style="0" customWidth="1"/>
    <col min="4" max="4" width="10.00390625" style="0" customWidth="1"/>
    <col min="5" max="5" width="10.28125" style="0" customWidth="1"/>
  </cols>
  <sheetData>
    <row r="1" spans="2:5" ht="12.75" hidden="1">
      <c r="B1" t="s">
        <v>1061</v>
      </c>
      <c r="E1" s="292"/>
    </row>
    <row r="2" ht="12.75">
      <c r="E2" s="274" t="s">
        <v>545</v>
      </c>
    </row>
    <row r="3" spans="1:5" ht="15">
      <c r="A3" s="1778" t="s">
        <v>546</v>
      </c>
      <c r="B3" s="1778"/>
      <c r="C3" s="1778"/>
      <c r="D3" s="1778"/>
      <c r="E3" s="1778"/>
    </row>
    <row r="4" spans="1:5" ht="14.25">
      <c r="A4" s="293"/>
      <c r="B4" s="294"/>
      <c r="C4" s="294"/>
      <c r="D4" s="294"/>
      <c r="E4" s="295" t="s">
        <v>492</v>
      </c>
    </row>
    <row r="5" spans="1:5" ht="14.25">
      <c r="A5" s="296" t="s">
        <v>141</v>
      </c>
      <c r="B5" s="296"/>
      <c r="C5" s="297" t="s">
        <v>1044</v>
      </c>
      <c r="D5" s="298" t="s">
        <v>1045</v>
      </c>
      <c r="E5" s="299" t="s">
        <v>1046</v>
      </c>
    </row>
    <row r="6" spans="1:5" ht="13.5">
      <c r="A6" s="300" t="s">
        <v>547</v>
      </c>
      <c r="B6" s="301" t="s">
        <v>1106</v>
      </c>
      <c r="C6" s="302"/>
      <c r="D6" s="303"/>
      <c r="E6" s="303"/>
    </row>
    <row r="7" spans="1:5" ht="13.5" hidden="1">
      <c r="A7" s="304"/>
      <c r="B7" s="305" t="s">
        <v>1127</v>
      </c>
      <c r="C7" s="306"/>
      <c r="D7" s="307"/>
      <c r="E7" s="307"/>
    </row>
    <row r="8" spans="1:5" ht="13.5" hidden="1">
      <c r="A8" s="304"/>
      <c r="B8" s="305" t="s">
        <v>1144</v>
      </c>
      <c r="C8" s="306"/>
      <c r="D8" s="307"/>
      <c r="E8" s="307"/>
    </row>
    <row r="9" spans="1:5" ht="13.5" hidden="1">
      <c r="A9" s="304"/>
      <c r="B9" s="305" t="s">
        <v>78</v>
      </c>
      <c r="C9" s="306"/>
      <c r="D9" s="307"/>
      <c r="E9" s="307"/>
    </row>
    <row r="10" spans="1:5" ht="13.5" hidden="1">
      <c r="A10" s="304"/>
      <c r="B10" s="305" t="s">
        <v>1178</v>
      </c>
      <c r="C10" s="306"/>
      <c r="D10" s="307"/>
      <c r="E10" s="307"/>
    </row>
    <row r="11" spans="1:5" ht="13.5">
      <c r="A11" s="304" t="s">
        <v>548</v>
      </c>
      <c r="B11" s="305" t="s">
        <v>1127</v>
      </c>
      <c r="C11" s="306">
        <v>300</v>
      </c>
      <c r="D11" s="307">
        <v>300</v>
      </c>
      <c r="E11" s="307"/>
    </row>
    <row r="12" spans="1:5" ht="13.5" hidden="1">
      <c r="A12" s="304"/>
      <c r="B12" s="305" t="s">
        <v>135</v>
      </c>
      <c r="C12" s="306"/>
      <c r="D12" s="307"/>
      <c r="E12" s="307"/>
    </row>
    <row r="13" spans="1:5" ht="13.5">
      <c r="A13" s="304" t="s">
        <v>549</v>
      </c>
      <c r="B13" s="305" t="s">
        <v>1144</v>
      </c>
      <c r="C13" s="306">
        <v>105000</v>
      </c>
      <c r="D13" s="307">
        <v>105000</v>
      </c>
      <c r="E13" s="307">
        <v>114182</v>
      </c>
    </row>
    <row r="14" spans="1:5" ht="13.5">
      <c r="A14" s="308" t="s">
        <v>550</v>
      </c>
      <c r="B14" s="309" t="s">
        <v>78</v>
      </c>
      <c r="C14" s="310"/>
      <c r="D14" s="311"/>
      <c r="E14" s="311"/>
    </row>
    <row r="15" spans="1:5" ht="14.25">
      <c r="A15" s="312" t="s">
        <v>551</v>
      </c>
      <c r="B15" s="313" t="s">
        <v>1178</v>
      </c>
      <c r="C15" s="297">
        <f>SUM(C7:C14)</f>
        <v>105300</v>
      </c>
      <c r="D15" s="297">
        <f>SUM(D7:D14)</f>
        <v>105300</v>
      </c>
      <c r="E15" s="297">
        <f>SUM(E7:E14)</f>
        <v>114182</v>
      </c>
    </row>
    <row r="16" spans="1:5" ht="13.5">
      <c r="A16" s="300" t="s">
        <v>552</v>
      </c>
      <c r="B16" s="301" t="s">
        <v>1211</v>
      </c>
      <c r="C16" s="302">
        <v>200</v>
      </c>
      <c r="D16" s="303">
        <v>200</v>
      </c>
      <c r="E16" s="303">
        <v>160</v>
      </c>
    </row>
    <row r="17" spans="1:5" ht="13.5">
      <c r="A17" s="304" t="s">
        <v>553</v>
      </c>
      <c r="B17" s="305" t="s">
        <v>135</v>
      </c>
      <c r="C17" s="306">
        <v>29756</v>
      </c>
      <c r="D17" s="307">
        <v>29756</v>
      </c>
      <c r="E17" s="307">
        <v>22525</v>
      </c>
    </row>
    <row r="18" spans="1:5" ht="13.5">
      <c r="A18" s="304" t="s">
        <v>554</v>
      </c>
      <c r="B18" s="305" t="s">
        <v>1239</v>
      </c>
      <c r="C18" s="306">
        <v>75183</v>
      </c>
      <c r="D18" s="307">
        <v>75183</v>
      </c>
      <c r="E18" s="307">
        <v>56914</v>
      </c>
    </row>
    <row r="19" spans="1:5" ht="13.5">
      <c r="A19" s="304" t="s">
        <v>555</v>
      </c>
      <c r="B19" s="305" t="s">
        <v>1248</v>
      </c>
      <c r="C19" s="306">
        <v>31500</v>
      </c>
      <c r="D19" s="307">
        <v>31500</v>
      </c>
      <c r="E19" s="307">
        <v>26701</v>
      </c>
    </row>
    <row r="20" spans="1:5" ht="13.5" hidden="1">
      <c r="A20" s="304"/>
      <c r="B20" s="305" t="s">
        <v>511</v>
      </c>
      <c r="C20" s="306"/>
      <c r="D20" s="307"/>
      <c r="E20" s="307"/>
    </row>
    <row r="21" spans="1:5" ht="13.5" hidden="1">
      <c r="A21" s="304"/>
      <c r="B21" s="305" t="s">
        <v>513</v>
      </c>
      <c r="C21" s="306"/>
      <c r="D21" s="307"/>
      <c r="E21" s="307"/>
    </row>
    <row r="22" spans="1:5" ht="13.5">
      <c r="A22" s="308" t="s">
        <v>556</v>
      </c>
      <c r="B22" s="309" t="s">
        <v>501</v>
      </c>
      <c r="C22" s="310"/>
      <c r="D22" s="311"/>
      <c r="E22" s="311"/>
    </row>
    <row r="23" spans="1:5" ht="14.25">
      <c r="A23" s="312" t="s">
        <v>557</v>
      </c>
      <c r="B23" s="313" t="s">
        <v>503</v>
      </c>
      <c r="C23" s="297">
        <f>SUM(C16:C22)</f>
        <v>136639</v>
      </c>
      <c r="D23" s="297">
        <f>SUM(D17:D22)</f>
        <v>136439</v>
      </c>
      <c r="E23" s="297">
        <f>SUM(E17:E22)</f>
        <v>106140</v>
      </c>
    </row>
    <row r="24" spans="1:5" ht="13.5">
      <c r="A24" s="300" t="s">
        <v>558</v>
      </c>
      <c r="B24" s="301" t="s">
        <v>505</v>
      </c>
      <c r="C24" s="302"/>
      <c r="D24" s="303"/>
      <c r="E24" s="303"/>
    </row>
    <row r="25" spans="1:5" ht="13.5">
      <c r="A25" s="304" t="s">
        <v>559</v>
      </c>
      <c r="B25" s="305" t="s">
        <v>507</v>
      </c>
      <c r="C25" s="306"/>
      <c r="D25" s="307"/>
      <c r="E25" s="307"/>
    </row>
    <row r="26" spans="1:5" ht="13.5">
      <c r="A26" s="304" t="s">
        <v>560</v>
      </c>
      <c r="B26" s="305" t="s">
        <v>509</v>
      </c>
      <c r="C26" s="306"/>
      <c r="D26" s="307"/>
      <c r="E26" s="307"/>
    </row>
    <row r="27" spans="1:5" ht="13.5">
      <c r="A27" s="304" t="s">
        <v>561</v>
      </c>
      <c r="B27" s="305" t="s">
        <v>511</v>
      </c>
      <c r="C27" s="306"/>
      <c r="D27" s="307"/>
      <c r="E27" s="307"/>
    </row>
    <row r="28" spans="1:5" ht="13.5">
      <c r="A28" s="304" t="s">
        <v>562</v>
      </c>
      <c r="B28" s="305" t="s">
        <v>513</v>
      </c>
      <c r="C28" s="306">
        <v>1000</v>
      </c>
      <c r="D28" s="307">
        <v>1000</v>
      </c>
      <c r="E28" s="307">
        <v>593</v>
      </c>
    </row>
    <row r="29" spans="1:5" ht="13.5">
      <c r="A29" s="308" t="s">
        <v>563</v>
      </c>
      <c r="B29" s="309" t="s">
        <v>515</v>
      </c>
      <c r="C29" s="310">
        <v>180</v>
      </c>
      <c r="D29" s="311">
        <v>180</v>
      </c>
      <c r="E29" s="311">
        <v>173</v>
      </c>
    </row>
    <row r="30" spans="1:5" ht="14.25">
      <c r="A30" s="312" t="s">
        <v>564</v>
      </c>
      <c r="B30" s="313" t="s">
        <v>517</v>
      </c>
      <c r="C30" s="297">
        <f>SUM(C24:C29)</f>
        <v>1180</v>
      </c>
      <c r="D30" s="297">
        <f>SUM(D24:D29)</f>
        <v>1180</v>
      </c>
      <c r="E30" s="297">
        <f>SUM(E24:E29)</f>
        <v>766</v>
      </c>
    </row>
    <row r="31" spans="1:5" ht="13.5">
      <c r="A31" s="300" t="s">
        <v>565</v>
      </c>
      <c r="B31" s="301" t="s">
        <v>519</v>
      </c>
      <c r="C31" s="302">
        <v>1419</v>
      </c>
      <c r="D31" s="303">
        <v>1419</v>
      </c>
      <c r="E31" s="303">
        <v>1469</v>
      </c>
    </row>
    <row r="32" spans="1:5" ht="13.5">
      <c r="A32" s="304" t="s">
        <v>566</v>
      </c>
      <c r="B32" s="305" t="s">
        <v>521</v>
      </c>
      <c r="C32" s="306"/>
      <c r="D32" s="307"/>
      <c r="E32" s="307"/>
    </row>
    <row r="33" spans="1:5" ht="13.5" hidden="1">
      <c r="A33" s="304"/>
      <c r="B33" s="305" t="s">
        <v>537</v>
      </c>
      <c r="C33" s="306"/>
      <c r="D33" s="307"/>
      <c r="E33" s="307"/>
    </row>
    <row r="34" spans="1:5" ht="13.5" hidden="1">
      <c r="A34" s="304"/>
      <c r="B34" s="305" t="s">
        <v>539</v>
      </c>
      <c r="C34" s="306"/>
      <c r="D34" s="307"/>
      <c r="E34" s="307"/>
    </row>
    <row r="35" spans="1:5" ht="13.5">
      <c r="A35" s="304" t="s">
        <v>567</v>
      </c>
      <c r="B35" s="305" t="s">
        <v>523</v>
      </c>
      <c r="C35" s="306"/>
      <c r="D35" s="307"/>
      <c r="E35" s="307"/>
    </row>
    <row r="36" spans="1:5" ht="13.5">
      <c r="A36" s="304" t="s">
        <v>568</v>
      </c>
      <c r="B36" s="305" t="s">
        <v>525</v>
      </c>
      <c r="C36" s="306"/>
      <c r="D36" s="307"/>
      <c r="E36" s="307"/>
    </row>
    <row r="37" spans="1:5" ht="13.5">
      <c r="A37" s="304" t="s">
        <v>569</v>
      </c>
      <c r="B37" s="305" t="s">
        <v>527</v>
      </c>
      <c r="C37" s="306">
        <v>19054</v>
      </c>
      <c r="D37" s="307">
        <v>19054</v>
      </c>
      <c r="E37" s="307">
        <v>25064</v>
      </c>
    </row>
    <row r="38" spans="1:5" ht="27">
      <c r="A38" s="304" t="s">
        <v>570</v>
      </c>
      <c r="B38" s="305" t="s">
        <v>529</v>
      </c>
      <c r="C38" s="306">
        <v>381</v>
      </c>
      <c r="D38" s="307">
        <v>381</v>
      </c>
      <c r="E38" s="307">
        <v>180</v>
      </c>
    </row>
    <row r="39" spans="1:5" ht="13.5">
      <c r="A39" s="308" t="s">
        <v>571</v>
      </c>
      <c r="B39" s="309" t="s">
        <v>531</v>
      </c>
      <c r="C39" s="310"/>
      <c r="D39" s="311"/>
      <c r="E39" s="311"/>
    </row>
    <row r="40" spans="1:5" ht="14.25">
      <c r="A40" s="312" t="s">
        <v>572</v>
      </c>
      <c r="B40" s="313" t="s">
        <v>533</v>
      </c>
      <c r="C40" s="297">
        <f>SUM(C31:C39)</f>
        <v>20854</v>
      </c>
      <c r="D40" s="297">
        <f>SUM(D31:D39)</f>
        <v>20854</v>
      </c>
      <c r="E40" s="297">
        <f>SUM(E31:E39)</f>
        <v>26713</v>
      </c>
    </row>
    <row r="41" spans="1:5" ht="14.25">
      <c r="A41" s="312" t="s">
        <v>573</v>
      </c>
      <c r="B41" s="313" t="s">
        <v>535</v>
      </c>
      <c r="C41" s="297">
        <f>SUM(C42:C43)</f>
        <v>159423</v>
      </c>
      <c r="D41" s="297">
        <f>SUM(D42:D43)</f>
        <v>159424</v>
      </c>
      <c r="E41" s="297">
        <f>SUM(E42:E43)</f>
        <v>120644</v>
      </c>
    </row>
    <row r="42" spans="1:5" ht="13.5">
      <c r="A42" s="314" t="s">
        <v>574</v>
      </c>
      <c r="B42" s="301" t="s">
        <v>537</v>
      </c>
      <c r="C42" s="302">
        <v>18667</v>
      </c>
      <c r="D42" s="303">
        <v>18667</v>
      </c>
      <c r="E42" s="303">
        <v>13904</v>
      </c>
    </row>
    <row r="43" spans="1:5" ht="13.5">
      <c r="A43" s="315" t="s">
        <v>575</v>
      </c>
      <c r="B43" s="305" t="s">
        <v>539</v>
      </c>
      <c r="C43" s="306">
        <v>140756</v>
      </c>
      <c r="D43" s="307">
        <v>140757</v>
      </c>
      <c r="E43" s="307">
        <v>106740</v>
      </c>
    </row>
    <row r="44" spans="1:5" ht="13.5">
      <c r="A44" s="304" t="s">
        <v>576</v>
      </c>
      <c r="B44" s="305" t="s">
        <v>541</v>
      </c>
      <c r="C44" s="306"/>
      <c r="D44" s="307">
        <v>6403</v>
      </c>
      <c r="E44" s="307">
        <v>9704</v>
      </c>
    </row>
    <row r="45" spans="1:5" ht="13.5">
      <c r="A45" s="304" t="s">
        <v>577</v>
      </c>
      <c r="B45" s="305" t="s">
        <v>543</v>
      </c>
      <c r="C45" s="306"/>
      <c r="D45" s="307">
        <v>18261</v>
      </c>
      <c r="E45" s="307">
        <v>22082</v>
      </c>
    </row>
    <row r="46" spans="1:5" ht="27">
      <c r="A46" s="304" t="s">
        <v>578</v>
      </c>
      <c r="B46" s="305" t="s">
        <v>579</v>
      </c>
      <c r="C46" s="306"/>
      <c r="D46" s="307"/>
      <c r="E46" s="307"/>
    </row>
    <row r="47" spans="1:5" ht="13.5">
      <c r="A47" s="308" t="s">
        <v>580</v>
      </c>
      <c r="B47" s="309" t="s">
        <v>581</v>
      </c>
      <c r="C47" s="310"/>
      <c r="D47" s="311"/>
      <c r="E47" s="311"/>
    </row>
    <row r="48" spans="1:5" ht="27" customHeight="1">
      <c r="A48" s="312" t="s">
        <v>582</v>
      </c>
      <c r="B48" s="313" t="s">
        <v>583</v>
      </c>
      <c r="C48" s="297"/>
      <c r="D48" s="297">
        <v>18261</v>
      </c>
      <c r="E48" s="297">
        <v>22082</v>
      </c>
    </row>
    <row r="49" spans="1:5" ht="13.5" hidden="1">
      <c r="A49" s="300"/>
      <c r="B49" s="301" t="s">
        <v>584</v>
      </c>
      <c r="C49" s="302"/>
      <c r="D49" s="303"/>
      <c r="E49" s="303"/>
    </row>
    <row r="50" spans="1:5" ht="13.5">
      <c r="A50" s="304" t="s">
        <v>585</v>
      </c>
      <c r="B50" s="305" t="s">
        <v>586</v>
      </c>
      <c r="C50" s="306">
        <v>18533</v>
      </c>
      <c r="D50" s="307">
        <v>18533</v>
      </c>
      <c r="E50" s="307">
        <v>8817</v>
      </c>
    </row>
    <row r="51" spans="1:5" ht="13.5">
      <c r="A51" s="304" t="s">
        <v>587</v>
      </c>
      <c r="B51" s="305" t="s">
        <v>588</v>
      </c>
      <c r="C51" s="306">
        <v>36912</v>
      </c>
      <c r="D51" s="307">
        <v>44687</v>
      </c>
      <c r="E51" s="307">
        <v>62047</v>
      </c>
    </row>
    <row r="52" spans="1:5" ht="13.5">
      <c r="A52" s="308" t="s">
        <v>589</v>
      </c>
      <c r="B52" s="309" t="s">
        <v>590</v>
      </c>
      <c r="C52" s="310"/>
      <c r="D52" s="311"/>
      <c r="E52" s="311"/>
    </row>
    <row r="53" spans="1:5" ht="14.25">
      <c r="A53" s="312" t="s">
        <v>591</v>
      </c>
      <c r="B53" s="313" t="s">
        <v>592</v>
      </c>
      <c r="C53" s="297">
        <f>SUM(C50:C52)</f>
        <v>55445</v>
      </c>
      <c r="D53" s="297">
        <f>SUM(D50:D51)</f>
        <v>63220</v>
      </c>
      <c r="E53" s="297">
        <f>SUM(E50:E51)</f>
        <v>70864</v>
      </c>
    </row>
    <row r="54" spans="1:5" ht="13.5">
      <c r="A54" s="300" t="s">
        <v>593</v>
      </c>
      <c r="B54" s="301" t="s">
        <v>594</v>
      </c>
      <c r="C54" s="302"/>
      <c r="D54" s="302"/>
      <c r="E54" s="303"/>
    </row>
    <row r="55" spans="1:5" ht="13.5">
      <c r="A55" s="304" t="s">
        <v>595</v>
      </c>
      <c r="B55" s="305" t="s">
        <v>596</v>
      </c>
      <c r="C55" s="306"/>
      <c r="D55" s="306"/>
      <c r="E55" s="307"/>
    </row>
    <row r="56" spans="1:5" ht="17.25" customHeight="1">
      <c r="A56" s="304" t="s">
        <v>597</v>
      </c>
      <c r="B56" s="305" t="s">
        <v>598</v>
      </c>
      <c r="C56" s="306"/>
      <c r="D56" s="306"/>
      <c r="E56" s="307"/>
    </row>
    <row r="57" spans="1:5" ht="14.25" customHeight="1">
      <c r="A57" s="304" t="s">
        <v>599</v>
      </c>
      <c r="B57" s="305" t="s">
        <v>600</v>
      </c>
      <c r="C57" s="306"/>
      <c r="D57" s="306"/>
      <c r="E57" s="307"/>
    </row>
    <row r="58" spans="1:5" ht="13.5">
      <c r="A58" s="304" t="s">
        <v>601</v>
      </c>
      <c r="B58" s="305" t="s">
        <v>602</v>
      </c>
      <c r="C58" s="306"/>
      <c r="D58" s="306"/>
      <c r="E58" s="307"/>
    </row>
    <row r="59" spans="1:5" ht="13.5">
      <c r="A59" s="308" t="s">
        <v>603</v>
      </c>
      <c r="B59" s="309" t="s">
        <v>584</v>
      </c>
      <c r="C59" s="310"/>
      <c r="D59" s="310">
        <v>7209</v>
      </c>
      <c r="E59" s="311">
        <v>10849</v>
      </c>
    </row>
    <row r="60" spans="1:5" ht="14.25">
      <c r="A60" s="312" t="s">
        <v>604</v>
      </c>
      <c r="B60" s="313" t="s">
        <v>605</v>
      </c>
      <c r="C60" s="297">
        <f>SUM(C53,C42:C44)</f>
        <v>214868</v>
      </c>
      <c r="D60" s="297">
        <f>D41+D44+D48+D49+D52+D53+D55+D54+D56+D58+D59</f>
        <v>254517</v>
      </c>
      <c r="E60" s="297">
        <f>E41+E44+E48+E49+E52+E53+E55+E54+E56+E58+E59</f>
        <v>234143</v>
      </c>
    </row>
  </sheetData>
  <sheetProtection selectLockedCells="1" selectUnlockedCells="1"/>
  <mergeCells count="1">
    <mergeCell ref="A3:E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1">
      <selection activeCell="C43" sqref="C43"/>
    </sheetView>
  </sheetViews>
  <sheetFormatPr defaultColWidth="9.140625" defaultRowHeight="12.75"/>
  <cols>
    <col min="2" max="2" width="3.8515625" style="0" customWidth="1"/>
    <col min="3" max="3" width="59.140625" style="0" customWidth="1"/>
    <col min="4" max="4" width="11.57421875" style="0" customWidth="1"/>
    <col min="5" max="5" width="12.00390625" style="0" customWidth="1"/>
    <col min="6" max="6" width="11.28125" style="0" customWidth="1"/>
  </cols>
  <sheetData>
    <row r="1" ht="12.75">
      <c r="F1" s="274" t="s">
        <v>606</v>
      </c>
    </row>
    <row r="5" spans="2:6" ht="15">
      <c r="B5" s="1779" t="s">
        <v>607</v>
      </c>
      <c r="C5" s="1779"/>
      <c r="D5" s="1779"/>
      <c r="E5" s="1779"/>
      <c r="F5" s="1779"/>
    </row>
    <row r="6" spans="2:6" ht="13.5">
      <c r="B6" s="16"/>
      <c r="C6" s="316"/>
      <c r="D6" s="316"/>
      <c r="E6" s="316"/>
      <c r="F6" s="316"/>
    </row>
    <row r="7" spans="2:6" ht="13.5">
      <c r="B7" s="16"/>
      <c r="C7" s="316"/>
      <c r="D7" s="316"/>
      <c r="E7" s="316"/>
      <c r="F7" s="316"/>
    </row>
    <row r="8" spans="2:6" ht="15">
      <c r="B8" s="16"/>
      <c r="C8" s="316"/>
      <c r="D8" s="316"/>
      <c r="E8" s="316"/>
      <c r="F8" s="278" t="s">
        <v>608</v>
      </c>
    </row>
    <row r="9" spans="2:6" ht="13.5" customHeight="1">
      <c r="B9" s="317"/>
      <c r="C9" s="280" t="s">
        <v>141</v>
      </c>
      <c r="D9" s="280" t="s">
        <v>1044</v>
      </c>
      <c r="E9" s="280" t="s">
        <v>1045</v>
      </c>
      <c r="F9" s="318" t="s">
        <v>1046</v>
      </c>
    </row>
    <row r="10" spans="2:6" ht="13.5" customHeight="1">
      <c r="B10" s="319" t="s">
        <v>1106</v>
      </c>
      <c r="C10" s="282" t="s">
        <v>1216</v>
      </c>
      <c r="D10" s="282"/>
      <c r="E10" s="282"/>
      <c r="F10" s="320"/>
    </row>
    <row r="11" spans="2:6" ht="13.5" customHeight="1">
      <c r="B11" s="321" t="s">
        <v>1127</v>
      </c>
      <c r="C11" s="283" t="s">
        <v>609</v>
      </c>
      <c r="D11" s="283">
        <v>19</v>
      </c>
      <c r="E11" s="283">
        <v>19</v>
      </c>
      <c r="F11" s="322">
        <v>9105</v>
      </c>
    </row>
    <row r="12" spans="2:6" ht="13.5" customHeight="1">
      <c r="B12" s="321" t="s">
        <v>1144</v>
      </c>
      <c r="C12" s="283" t="s">
        <v>610</v>
      </c>
      <c r="D12" s="283"/>
      <c r="E12" s="283"/>
      <c r="F12" s="322"/>
    </row>
    <row r="13" spans="2:6" ht="13.5" customHeight="1">
      <c r="B13" s="321" t="s">
        <v>78</v>
      </c>
      <c r="C13" s="283" t="s">
        <v>611</v>
      </c>
      <c r="D13" s="283"/>
      <c r="E13" s="283"/>
      <c r="F13" s="322"/>
    </row>
    <row r="14" spans="2:6" ht="13.5" customHeight="1">
      <c r="B14" s="321" t="s">
        <v>1178</v>
      </c>
      <c r="C14" s="283" t="s">
        <v>612</v>
      </c>
      <c r="D14" s="283"/>
      <c r="E14" s="283"/>
      <c r="F14" s="322">
        <v>356</v>
      </c>
    </row>
    <row r="15" spans="2:6" ht="13.5" customHeight="1">
      <c r="B15" s="321" t="s">
        <v>1211</v>
      </c>
      <c r="C15" s="283" t="s">
        <v>613</v>
      </c>
      <c r="D15" s="283"/>
      <c r="E15" s="283"/>
      <c r="F15" s="322"/>
    </row>
    <row r="16" spans="2:6" ht="13.5" customHeight="1">
      <c r="B16" s="321" t="s">
        <v>135</v>
      </c>
      <c r="C16" s="283" t="s">
        <v>614</v>
      </c>
      <c r="D16" s="283"/>
      <c r="E16" s="283"/>
      <c r="F16" s="322"/>
    </row>
    <row r="17" spans="2:6" ht="13.5" customHeight="1">
      <c r="B17" s="323" t="s">
        <v>1239</v>
      </c>
      <c r="C17" s="284" t="s">
        <v>615</v>
      </c>
      <c r="D17" s="284"/>
      <c r="E17" s="284"/>
      <c r="F17" s="324"/>
    </row>
    <row r="18" spans="2:6" ht="13.5" customHeight="1">
      <c r="B18" s="325" t="s">
        <v>1248</v>
      </c>
      <c r="C18" s="285" t="s">
        <v>150</v>
      </c>
      <c r="D18" s="285">
        <f>SUM(D10:D17)</f>
        <v>19</v>
      </c>
      <c r="E18" s="285">
        <f>SUM(E10:E17)</f>
        <v>19</v>
      </c>
      <c r="F18" s="285">
        <f>SUM(F10:F17)</f>
        <v>9461</v>
      </c>
    </row>
    <row r="19" spans="2:6" ht="13.5" customHeight="1">
      <c r="B19" s="319" t="s">
        <v>501</v>
      </c>
      <c r="C19" s="282" t="s">
        <v>616</v>
      </c>
      <c r="D19" s="282"/>
      <c r="E19" s="282"/>
      <c r="F19" s="320"/>
    </row>
    <row r="20" spans="2:6" ht="13.5" customHeight="1">
      <c r="B20" s="326" t="s">
        <v>503</v>
      </c>
      <c r="C20" s="327" t="s">
        <v>617</v>
      </c>
      <c r="D20" s="327"/>
      <c r="E20" s="327"/>
      <c r="F20" s="328"/>
    </row>
    <row r="21" spans="2:6" ht="13.5" customHeight="1">
      <c r="B21" s="321" t="s">
        <v>505</v>
      </c>
      <c r="C21" s="283" t="s">
        <v>618</v>
      </c>
      <c r="D21" s="283"/>
      <c r="E21" s="283"/>
      <c r="F21" s="322"/>
    </row>
    <row r="22" spans="2:6" ht="13.5" customHeight="1">
      <c r="B22" s="321" t="s">
        <v>507</v>
      </c>
      <c r="C22" s="283" t="s">
        <v>619</v>
      </c>
      <c r="D22" s="283"/>
      <c r="E22" s="283"/>
      <c r="F22" s="322"/>
    </row>
    <row r="23" spans="2:6" ht="13.5" customHeight="1">
      <c r="B23" s="323" t="s">
        <v>509</v>
      </c>
      <c r="C23" s="284" t="s">
        <v>620</v>
      </c>
      <c r="D23" s="284"/>
      <c r="E23" s="284"/>
      <c r="F23" s="324"/>
    </row>
    <row r="24" spans="2:6" ht="13.5" customHeight="1">
      <c r="B24" s="325" t="s">
        <v>511</v>
      </c>
      <c r="C24" s="285" t="s">
        <v>621</v>
      </c>
      <c r="D24" s="285">
        <f>SUM(D19:D23)</f>
        <v>0</v>
      </c>
      <c r="E24" s="285">
        <f>SUM(E19:E23)</f>
        <v>0</v>
      </c>
      <c r="F24" s="285">
        <f>SUM(F19:F23)</f>
        <v>0</v>
      </c>
    </row>
    <row r="25" spans="2:6" ht="13.5" customHeight="1">
      <c r="B25" s="319" t="s">
        <v>513</v>
      </c>
      <c r="C25" s="282" t="s">
        <v>622</v>
      </c>
      <c r="D25" s="282"/>
      <c r="E25" s="282"/>
      <c r="F25" s="320"/>
    </row>
    <row r="26" spans="2:6" ht="13.5" customHeight="1">
      <c r="B26" s="321" t="s">
        <v>515</v>
      </c>
      <c r="C26" s="283" t="s">
        <v>623</v>
      </c>
      <c r="D26" s="283"/>
      <c r="E26" s="283"/>
      <c r="F26" s="322"/>
    </row>
    <row r="27" spans="2:6" ht="13.5" customHeight="1">
      <c r="B27" s="321"/>
      <c r="C27" s="329" t="s">
        <v>624</v>
      </c>
      <c r="D27" s="283"/>
      <c r="E27" s="283"/>
      <c r="F27" s="322"/>
    </row>
    <row r="28" spans="2:6" ht="13.5" customHeight="1">
      <c r="B28" s="321" t="s">
        <v>517</v>
      </c>
      <c r="C28" s="283" t="s">
        <v>625</v>
      </c>
      <c r="D28" s="283"/>
      <c r="E28" s="283"/>
      <c r="F28" s="322"/>
    </row>
    <row r="29" spans="2:6" ht="13.5" customHeight="1">
      <c r="B29" s="321" t="s">
        <v>519</v>
      </c>
      <c r="C29" s="283" t="s">
        <v>626</v>
      </c>
      <c r="D29" s="283"/>
      <c r="E29" s="283"/>
      <c r="F29" s="322"/>
    </row>
    <row r="30" spans="2:6" ht="13.5" customHeight="1">
      <c r="B30" s="323" t="s">
        <v>521</v>
      </c>
      <c r="C30" s="284" t="s">
        <v>627</v>
      </c>
      <c r="D30" s="284"/>
      <c r="E30" s="284"/>
      <c r="F30" s="324"/>
    </row>
    <row r="31" spans="2:6" ht="15.75" customHeight="1">
      <c r="B31" s="330" t="s">
        <v>523</v>
      </c>
      <c r="C31" s="331" t="s">
        <v>628</v>
      </c>
      <c r="D31" s="331">
        <f>SUM(D28:D30,D25:D26)</f>
        <v>0</v>
      </c>
      <c r="E31" s="331">
        <f>SUM(E28:E30,E25:E26)</f>
        <v>0</v>
      </c>
      <c r="F31" s="331">
        <f>SUM(F28:F30,F25:F26)</f>
        <v>0</v>
      </c>
    </row>
    <row r="32" spans="2:6" ht="17.25" customHeight="1">
      <c r="B32" s="332" t="s">
        <v>525</v>
      </c>
      <c r="C32" s="291" t="s">
        <v>607</v>
      </c>
      <c r="D32" s="291">
        <f>SUM(D18,D24,D31)</f>
        <v>19</v>
      </c>
      <c r="E32" s="291">
        <f>SUM(E18,E24,E31)</f>
        <v>19</v>
      </c>
      <c r="F32" s="291">
        <f>SUM(F18,F24,F31)</f>
        <v>9461</v>
      </c>
    </row>
  </sheetData>
  <sheetProtection selectLockedCells="1" selectUnlockedCells="1"/>
  <mergeCells count="1">
    <mergeCell ref="B5:F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2">
      <selection activeCell="D35" sqref="D35"/>
    </sheetView>
  </sheetViews>
  <sheetFormatPr defaultColWidth="9.140625" defaultRowHeight="12.75"/>
  <cols>
    <col min="1" max="1" width="2.8515625" style="0" customWidth="1"/>
    <col min="2" max="2" width="53.140625" style="0" customWidth="1"/>
    <col min="3" max="3" width="0" style="0" hidden="1" customWidth="1"/>
    <col min="4" max="4" width="9.7109375" style="0" customWidth="1"/>
    <col min="5" max="5" width="10.8515625" style="0" customWidth="1"/>
    <col min="6" max="6" width="9.8515625" style="0" customWidth="1"/>
  </cols>
  <sheetData>
    <row r="1" ht="12.75" hidden="1">
      <c r="D1" t="s">
        <v>1061</v>
      </c>
    </row>
    <row r="2" spans="4:7" ht="12.75">
      <c r="D2" s="1780" t="s">
        <v>629</v>
      </c>
      <c r="E2" s="1780"/>
      <c r="F2" s="1780"/>
      <c r="G2" s="1780"/>
    </row>
    <row r="3" spans="1:4" ht="36" customHeight="1">
      <c r="A3" s="1781" t="s">
        <v>630</v>
      </c>
      <c r="B3" s="1781"/>
      <c r="C3" s="333"/>
      <c r="D3" s="333"/>
    </row>
    <row r="4" spans="1:6" ht="15">
      <c r="A4" s="334"/>
      <c r="B4" s="335"/>
      <c r="C4" s="335"/>
      <c r="D4" s="335"/>
      <c r="E4" s="336"/>
      <c r="F4" s="337" t="s">
        <v>1064</v>
      </c>
    </row>
    <row r="5" spans="1:6" ht="15">
      <c r="A5" s="279"/>
      <c r="B5" s="338" t="s">
        <v>141</v>
      </c>
      <c r="C5" s="279"/>
      <c r="D5" s="285" t="s">
        <v>1044</v>
      </c>
      <c r="E5" s="285" t="s">
        <v>1045</v>
      </c>
      <c r="F5" s="280" t="s">
        <v>1046</v>
      </c>
    </row>
    <row r="6" spans="1:6" ht="13.5">
      <c r="A6" s="282" t="s">
        <v>1106</v>
      </c>
      <c r="B6" s="339" t="s">
        <v>631</v>
      </c>
      <c r="C6" s="282" t="s">
        <v>1106</v>
      </c>
      <c r="D6" s="282">
        <v>13</v>
      </c>
      <c r="E6" s="282">
        <v>13</v>
      </c>
      <c r="F6" s="282">
        <v>106</v>
      </c>
    </row>
    <row r="7" spans="1:6" ht="13.5">
      <c r="A7" s="284" t="s">
        <v>1127</v>
      </c>
      <c r="B7" s="340" t="s">
        <v>632</v>
      </c>
      <c r="C7" s="284" t="s">
        <v>1127</v>
      </c>
      <c r="D7" s="284"/>
      <c r="E7" s="284"/>
      <c r="F7" s="284"/>
    </row>
    <row r="8" spans="1:6" ht="15">
      <c r="A8" s="279" t="s">
        <v>1144</v>
      </c>
      <c r="B8" s="341" t="s">
        <v>633</v>
      </c>
      <c r="C8" s="279" t="s">
        <v>1144</v>
      </c>
      <c r="D8" s="285">
        <f>SUM(D6:D7)</f>
        <v>13</v>
      </c>
      <c r="E8" s="285">
        <f>SUM(E6:E7)</f>
        <v>13</v>
      </c>
      <c r="F8" s="285">
        <f>SUM(F6:F7)</f>
        <v>106</v>
      </c>
    </row>
    <row r="9" spans="1:6" ht="15">
      <c r="A9" s="279" t="s">
        <v>78</v>
      </c>
      <c r="B9" s="341" t="s">
        <v>634</v>
      </c>
      <c r="C9" s="279" t="s">
        <v>78</v>
      </c>
      <c r="D9" s="285">
        <f>SUM(D8)</f>
        <v>13</v>
      </c>
      <c r="E9" s="285">
        <f>SUM(E8)</f>
        <v>13</v>
      </c>
      <c r="F9" s="285">
        <f>SUM(F8)</f>
        <v>106</v>
      </c>
    </row>
    <row r="10" spans="1:6" ht="13.5">
      <c r="A10" s="282" t="s">
        <v>1178</v>
      </c>
      <c r="B10" s="339" t="s">
        <v>635</v>
      </c>
      <c r="C10" s="282" t="s">
        <v>1178</v>
      </c>
      <c r="D10" s="282">
        <v>8308</v>
      </c>
      <c r="E10" s="282">
        <v>8308</v>
      </c>
      <c r="F10" s="282">
        <v>8308</v>
      </c>
    </row>
    <row r="11" spans="1:6" ht="13.5">
      <c r="A11" s="283"/>
      <c r="B11" s="342" t="s">
        <v>636</v>
      </c>
      <c r="C11" s="282" t="s">
        <v>1211</v>
      </c>
      <c r="D11" s="283"/>
      <c r="E11" s="283"/>
      <c r="F11" s="283"/>
    </row>
    <row r="12" spans="1:6" ht="13.5">
      <c r="A12" s="284"/>
      <c r="B12" s="343" t="s">
        <v>637</v>
      </c>
      <c r="C12" s="284" t="s">
        <v>135</v>
      </c>
      <c r="D12" s="284"/>
      <c r="E12" s="284"/>
      <c r="F12" s="284"/>
    </row>
    <row r="13" spans="1:6" ht="15">
      <c r="A13" s="279" t="s">
        <v>1211</v>
      </c>
      <c r="B13" s="341" t="s">
        <v>638</v>
      </c>
      <c r="C13" s="279" t="s">
        <v>1239</v>
      </c>
      <c r="D13" s="285">
        <f>SUM(D10:D12)</f>
        <v>8308</v>
      </c>
      <c r="E13" s="285">
        <f>SUM(E10)</f>
        <v>8308</v>
      </c>
      <c r="F13" s="285">
        <f>SUM(F10)</f>
        <v>8308</v>
      </c>
    </row>
    <row r="14" spans="1:6" ht="13.5">
      <c r="A14" s="282" t="s">
        <v>135</v>
      </c>
      <c r="B14" s="339" t="s">
        <v>639</v>
      </c>
      <c r="C14" s="282" t="s">
        <v>1248</v>
      </c>
      <c r="D14" s="282">
        <v>941</v>
      </c>
      <c r="E14" s="282">
        <v>941</v>
      </c>
      <c r="F14" s="282"/>
    </row>
    <row r="15" spans="1:6" ht="13.5">
      <c r="A15" s="283" t="s">
        <v>1239</v>
      </c>
      <c r="B15" s="344" t="s">
        <v>640</v>
      </c>
      <c r="C15" s="283" t="s">
        <v>501</v>
      </c>
      <c r="D15" s="283">
        <v>100000</v>
      </c>
      <c r="E15" s="283">
        <v>60351</v>
      </c>
      <c r="F15" s="283">
        <v>17859</v>
      </c>
    </row>
    <row r="16" spans="1:6" ht="13.5">
      <c r="A16" s="284" t="s">
        <v>1248</v>
      </c>
      <c r="B16" s="340" t="s">
        <v>641</v>
      </c>
      <c r="C16" s="345" t="s">
        <v>503</v>
      </c>
      <c r="D16" s="284">
        <v>24531</v>
      </c>
      <c r="E16" s="284">
        <v>24531</v>
      </c>
      <c r="F16" s="284"/>
    </row>
    <row r="17" spans="1:6" ht="15">
      <c r="A17" s="279" t="s">
        <v>501</v>
      </c>
      <c r="B17" s="341" t="s">
        <v>642</v>
      </c>
      <c r="C17" s="279" t="s">
        <v>505</v>
      </c>
      <c r="D17" s="285">
        <f>SUM(D14:D16)</f>
        <v>125472</v>
      </c>
      <c r="E17" s="285">
        <f>SUM(E14:E16)</f>
        <v>85823</v>
      </c>
      <c r="F17" s="285">
        <f>SUM(F14:F16)</f>
        <v>17859</v>
      </c>
    </row>
    <row r="18" spans="1:6" ht="15">
      <c r="A18" s="279" t="s">
        <v>503</v>
      </c>
      <c r="B18" s="341" t="s">
        <v>1096</v>
      </c>
      <c r="C18" s="279" t="s">
        <v>507</v>
      </c>
      <c r="D18" s="285">
        <f>SUM(D17)</f>
        <v>125472</v>
      </c>
      <c r="E18" s="285">
        <f>SUM(E17)</f>
        <v>85823</v>
      </c>
      <c r="F18" s="285">
        <f>SUM(F17)</f>
        <v>17859</v>
      </c>
    </row>
    <row r="19" spans="1:6" ht="13.5">
      <c r="A19" s="282" t="s">
        <v>505</v>
      </c>
      <c r="B19" s="339" t="s">
        <v>643</v>
      </c>
      <c r="C19" s="282" t="s">
        <v>509</v>
      </c>
      <c r="D19" s="282"/>
      <c r="E19" s="282"/>
      <c r="F19" s="282"/>
    </row>
    <row r="20" spans="1:6" ht="13.5">
      <c r="A20" s="283" t="s">
        <v>507</v>
      </c>
      <c r="B20" s="344" t="s">
        <v>644</v>
      </c>
      <c r="C20" s="283" t="s">
        <v>511</v>
      </c>
      <c r="D20" s="283"/>
      <c r="E20" s="283"/>
      <c r="F20" s="283"/>
    </row>
    <row r="21" spans="1:6" ht="13.5">
      <c r="A21" s="284" t="s">
        <v>509</v>
      </c>
      <c r="B21" s="340" t="s">
        <v>645</v>
      </c>
      <c r="C21" s="345" t="s">
        <v>513</v>
      </c>
      <c r="D21" s="284"/>
      <c r="E21" s="284"/>
      <c r="F21" s="284"/>
    </row>
    <row r="22" spans="1:6" ht="15">
      <c r="A22" s="279" t="s">
        <v>511</v>
      </c>
      <c r="B22" s="341" t="s">
        <v>646</v>
      </c>
      <c r="C22" s="279" t="s">
        <v>515</v>
      </c>
      <c r="D22" s="285">
        <f>SUM(D19:D21)</f>
        <v>0</v>
      </c>
      <c r="E22" s="285">
        <f>SUM(E19:E21)</f>
        <v>0</v>
      </c>
      <c r="F22" s="285">
        <f>SUM(F19:F21)</f>
        <v>0</v>
      </c>
    </row>
    <row r="23" spans="1:6" ht="15">
      <c r="A23" s="290" t="s">
        <v>513</v>
      </c>
      <c r="B23" s="346" t="s">
        <v>144</v>
      </c>
      <c r="C23" s="279" t="s">
        <v>517</v>
      </c>
      <c r="D23" s="291">
        <f>D9+D13+D18+D22</f>
        <v>133793</v>
      </c>
      <c r="E23" s="291">
        <f>E9+E13+E18+E22</f>
        <v>94144</v>
      </c>
      <c r="F23" s="291">
        <f>F9+F13+F18+F22</f>
        <v>26273</v>
      </c>
    </row>
  </sheetData>
  <sheetProtection selectLockedCells="1" selectUnlockedCells="1"/>
  <mergeCells count="2">
    <mergeCell ref="D2:G2"/>
    <mergeCell ref="A3:B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3:O45"/>
  <sheetViews>
    <sheetView zoomScale="120" zoomScaleNormal="120" workbookViewId="0" topLeftCell="A15">
      <selection activeCell="B36" sqref="B36"/>
    </sheetView>
  </sheetViews>
  <sheetFormatPr defaultColWidth="9.140625" defaultRowHeight="12.75"/>
  <cols>
    <col min="1" max="1" width="33.421875" style="0" customWidth="1"/>
    <col min="2" max="2" width="9.421875" style="0" customWidth="1"/>
    <col min="3" max="3" width="8.421875" style="0" customWidth="1"/>
    <col min="4" max="4" width="8.28125" style="0" customWidth="1"/>
    <col min="5" max="5" width="8.57421875" style="0" customWidth="1"/>
    <col min="6" max="6" width="0" style="0" hidden="1" customWidth="1"/>
    <col min="7" max="7" width="2.8515625" style="0" customWidth="1"/>
    <col min="8" max="8" width="33.421875" style="0" customWidth="1"/>
    <col min="9" max="9" width="7.7109375" style="0" customWidth="1"/>
    <col min="10" max="11" width="8.28125" style="0" customWidth="1"/>
    <col min="12" max="12" width="8.00390625" style="0" customWidth="1"/>
    <col min="13" max="13" width="0" style="0" hidden="1" customWidth="1"/>
    <col min="15" max="15" width="10.00390625" style="0" bestFit="1" customWidth="1"/>
    <col min="16" max="16" width="33.8515625" style="0" customWidth="1"/>
  </cols>
  <sheetData>
    <row r="1" ht="12.75" hidden="1"/>
    <row r="2" ht="8.25" customHeight="1" hidden="1"/>
    <row r="3" spans="1:13" ht="35.25" customHeight="1" thickBot="1">
      <c r="A3" s="183" t="s">
        <v>141</v>
      </c>
      <c r="B3" s="625" t="s">
        <v>142</v>
      </c>
      <c r="C3" s="624" t="s">
        <v>143</v>
      </c>
      <c r="D3" s="624" t="s">
        <v>1365</v>
      </c>
      <c r="E3" s="625" t="s">
        <v>144</v>
      </c>
      <c r="F3" s="184"/>
      <c r="G3" s="185"/>
      <c r="H3" s="183" t="s">
        <v>141</v>
      </c>
      <c r="I3" s="625" t="s">
        <v>142</v>
      </c>
      <c r="J3" s="624" t="s">
        <v>143</v>
      </c>
      <c r="K3" s="624" t="s">
        <v>1364</v>
      </c>
      <c r="L3" s="625" t="s">
        <v>144</v>
      </c>
      <c r="M3" s="186"/>
    </row>
    <row r="4" spans="1:13" ht="9.75" customHeight="1" thickBot="1">
      <c r="A4" s="626" t="s">
        <v>145</v>
      </c>
      <c r="B4" s="628"/>
      <c r="C4" s="629"/>
      <c r="D4" s="629"/>
      <c r="E4" s="630"/>
      <c r="F4" s="630"/>
      <c r="G4" s="631"/>
      <c r="H4" s="910" t="s">
        <v>146</v>
      </c>
      <c r="I4" s="626"/>
      <c r="J4" s="773"/>
      <c r="K4" s="632"/>
      <c r="L4" s="630"/>
      <c r="M4" s="187"/>
    </row>
    <row r="5" spans="1:13" ht="13.5" customHeight="1">
      <c r="A5" s="633" t="s">
        <v>147</v>
      </c>
      <c r="B5" s="633">
        <v>28724450</v>
      </c>
      <c r="C5" s="634"/>
      <c r="D5" s="634"/>
      <c r="E5" s="635">
        <f>SUM(B5:D5)</f>
        <v>28724450</v>
      </c>
      <c r="F5" s="636"/>
      <c r="G5" s="637"/>
      <c r="H5" s="781" t="s">
        <v>148</v>
      </c>
      <c r="I5" s="656">
        <v>39707127</v>
      </c>
      <c r="J5" s="772"/>
      <c r="K5" s="638"/>
      <c r="L5" s="635">
        <f>SUM(I5:K5)</f>
        <v>39707127</v>
      </c>
      <c r="M5" s="188"/>
    </row>
    <row r="6" spans="1:13" ht="13.5" customHeight="1">
      <c r="A6" s="639" t="s">
        <v>149</v>
      </c>
      <c r="B6" s="639">
        <v>17042796</v>
      </c>
      <c r="C6" s="640"/>
      <c r="D6" s="640"/>
      <c r="E6" s="635">
        <f aca="true" t="shared" si="0" ref="E6:E12">SUM(B6:D6)</f>
        <v>17042796</v>
      </c>
      <c r="F6" s="635"/>
      <c r="G6" s="637"/>
      <c r="H6" s="778" t="s">
        <v>242</v>
      </c>
      <c r="I6" s="641"/>
      <c r="J6" s="774"/>
      <c r="K6" s="641"/>
      <c r="L6" s="635">
        <f aca="true" t="shared" si="1" ref="L6:L12">SUM(I6:K6)</f>
        <v>0</v>
      </c>
      <c r="M6" s="189"/>
    </row>
    <row r="7" spans="1:13" ht="13.5" customHeight="1">
      <c r="A7" s="639" t="s">
        <v>240</v>
      </c>
      <c r="B7" s="639"/>
      <c r="C7" s="640"/>
      <c r="D7" s="640"/>
      <c r="E7" s="635">
        <f t="shared" si="0"/>
        <v>0</v>
      </c>
      <c r="F7" s="635"/>
      <c r="G7" s="637"/>
      <c r="H7" s="774" t="s">
        <v>152</v>
      </c>
      <c r="I7" s="641"/>
      <c r="J7" s="774"/>
      <c r="K7" s="641"/>
      <c r="L7" s="635">
        <f t="shared" si="1"/>
        <v>0</v>
      </c>
      <c r="M7" s="189"/>
    </row>
    <row r="8" spans="1:13" ht="13.5" customHeight="1">
      <c r="A8" s="639" t="s">
        <v>151</v>
      </c>
      <c r="B8" s="642">
        <v>798000</v>
      </c>
      <c r="C8" s="643"/>
      <c r="D8" s="643"/>
      <c r="E8" s="635">
        <f t="shared" si="0"/>
        <v>798000</v>
      </c>
      <c r="F8" s="635"/>
      <c r="G8" s="637"/>
      <c r="H8" s="774" t="s">
        <v>153</v>
      </c>
      <c r="I8" s="641"/>
      <c r="J8" s="774"/>
      <c r="K8" s="641"/>
      <c r="L8" s="635">
        <f t="shared" si="1"/>
        <v>0</v>
      </c>
      <c r="M8" s="189"/>
    </row>
    <row r="9" spans="1:13" ht="13.5" customHeight="1">
      <c r="A9" s="642" t="s">
        <v>241</v>
      </c>
      <c r="B9" s="639">
        <v>2939416</v>
      </c>
      <c r="C9" s="640">
        <v>1622365</v>
      </c>
      <c r="D9" s="640"/>
      <c r="E9" s="635">
        <f t="shared" si="0"/>
        <v>4561781</v>
      </c>
      <c r="F9" s="635"/>
      <c r="G9" s="637"/>
      <c r="H9" s="774" t="s">
        <v>155</v>
      </c>
      <c r="I9" s="641"/>
      <c r="J9" s="774"/>
      <c r="K9" s="641"/>
      <c r="L9" s="635">
        <f t="shared" si="1"/>
        <v>0</v>
      </c>
      <c r="M9" s="189"/>
    </row>
    <row r="10" spans="1:13" ht="13.5" customHeight="1">
      <c r="A10" s="639" t="s">
        <v>154</v>
      </c>
      <c r="B10" s="639">
        <v>120000</v>
      </c>
      <c r="C10" s="640"/>
      <c r="D10" s="640"/>
      <c r="E10" s="635">
        <f t="shared" si="0"/>
        <v>120000</v>
      </c>
      <c r="F10" s="644"/>
      <c r="G10" s="637"/>
      <c r="H10" s="911"/>
      <c r="I10" s="641"/>
      <c r="J10" s="774"/>
      <c r="K10" s="641"/>
      <c r="L10" s="635">
        <f t="shared" si="1"/>
        <v>0</v>
      </c>
      <c r="M10" s="189"/>
    </row>
    <row r="11" spans="1:15" ht="13.5" customHeight="1">
      <c r="A11" s="639" t="s">
        <v>156</v>
      </c>
      <c r="B11" s="639"/>
      <c r="C11" s="640"/>
      <c r="D11" s="640"/>
      <c r="E11" s="635">
        <f t="shared" si="0"/>
        <v>0</v>
      </c>
      <c r="F11" s="645"/>
      <c r="G11" s="637"/>
      <c r="H11" s="774"/>
      <c r="I11" s="646"/>
      <c r="J11" s="775"/>
      <c r="K11" s="646"/>
      <c r="L11" s="635">
        <f t="shared" si="1"/>
        <v>0</v>
      </c>
      <c r="M11" s="189"/>
      <c r="O11" s="690"/>
    </row>
    <row r="12" spans="1:13" ht="13.5" customHeight="1" thickBot="1">
      <c r="A12" s="639"/>
      <c r="B12" s="635"/>
      <c r="C12" s="645"/>
      <c r="D12" s="645"/>
      <c r="E12" s="635">
        <f t="shared" si="0"/>
        <v>0</v>
      </c>
      <c r="F12" s="645"/>
      <c r="G12" s="637"/>
      <c r="H12" s="912"/>
      <c r="I12" s="909"/>
      <c r="J12" s="776"/>
      <c r="K12" s="647"/>
      <c r="L12" s="635">
        <f t="shared" si="1"/>
        <v>0</v>
      </c>
      <c r="M12" s="190"/>
    </row>
    <row r="13" spans="1:13" ht="13.5" customHeight="1" hidden="1">
      <c r="A13" s="648"/>
      <c r="B13" s="642"/>
      <c r="C13" s="649"/>
      <c r="D13" s="649"/>
      <c r="E13" s="650"/>
      <c r="F13" s="650"/>
      <c r="G13" s="637"/>
      <c r="H13" s="671"/>
      <c r="I13" s="642"/>
      <c r="J13" s="777"/>
      <c r="K13" s="651"/>
      <c r="L13" s="652"/>
      <c r="M13" s="191"/>
    </row>
    <row r="14" spans="1:13" ht="13.5" customHeight="1" thickBot="1">
      <c r="A14" s="793" t="s">
        <v>158</v>
      </c>
      <c r="B14" s="794">
        <f>SUM(B5:B11)</f>
        <v>49624662</v>
      </c>
      <c r="C14" s="794">
        <f>SUM(C5:C12)</f>
        <v>1622365</v>
      </c>
      <c r="D14" s="794">
        <f>SUM(D5:D12)</f>
        <v>0</v>
      </c>
      <c r="E14" s="792">
        <f>SUM(E5:E12)</f>
        <v>51247027</v>
      </c>
      <c r="F14" s="659"/>
      <c r="G14" s="637"/>
      <c r="H14" s="788" t="s">
        <v>159</v>
      </c>
      <c r="I14" s="794">
        <f>SUM(I5:I13)</f>
        <v>39707127</v>
      </c>
      <c r="J14" s="794">
        <f>SUM(J5:J13)</f>
        <v>0</v>
      </c>
      <c r="K14" s="794">
        <f>SUM(K5:K13)</f>
        <v>0</v>
      </c>
      <c r="L14" s="1544">
        <f>SUM(L5:L13)</f>
        <v>39707127</v>
      </c>
      <c r="M14" s="1546"/>
    </row>
    <row r="15" spans="1:13" ht="13.5" customHeight="1">
      <c r="A15" s="653" t="s">
        <v>160</v>
      </c>
      <c r="B15" s="653"/>
      <c r="C15" s="772"/>
      <c r="D15" s="654"/>
      <c r="E15" s="657">
        <f>SUM(B15:C15)</f>
        <v>0</v>
      </c>
      <c r="F15" s="655"/>
      <c r="G15" s="637"/>
      <c r="H15" s="633" t="s">
        <v>161</v>
      </c>
      <c r="I15" s="633"/>
      <c r="J15" s="778"/>
      <c r="K15" s="656"/>
      <c r="L15" s="634">
        <f>SUM(I15:K15)</f>
        <v>0</v>
      </c>
      <c r="M15" s="192"/>
    </row>
    <row r="16" spans="1:13" ht="13.5" customHeight="1">
      <c r="A16" s="642" t="s">
        <v>157</v>
      </c>
      <c r="B16" s="640">
        <v>8327090</v>
      </c>
      <c r="C16" s="640"/>
      <c r="D16" s="640"/>
      <c r="E16" s="640">
        <f>SUM(B16:D16)</f>
        <v>8327090</v>
      </c>
      <c r="F16" s="658"/>
      <c r="G16" s="637"/>
      <c r="H16" s="640" t="s">
        <v>162</v>
      </c>
      <c r="I16" s="640"/>
      <c r="J16" s="1721"/>
      <c r="K16" s="1721"/>
      <c r="L16" s="640">
        <f>SUM(I16:K16)</f>
        <v>0</v>
      </c>
      <c r="M16" s="1720"/>
    </row>
    <row r="17" spans="1:13" ht="13.5" customHeight="1" thickBot="1">
      <c r="A17" s="648" t="s">
        <v>1366</v>
      </c>
      <c r="B17" s="640">
        <v>921742</v>
      </c>
      <c r="C17" s="640"/>
      <c r="D17" s="640"/>
      <c r="E17" s="640">
        <f>B17</f>
        <v>921742</v>
      </c>
      <c r="F17" s="1712"/>
      <c r="G17" s="637"/>
      <c r="H17" s="648"/>
      <c r="I17" s="648"/>
      <c r="J17" s="1722"/>
      <c r="K17" s="1722"/>
      <c r="L17" s="648"/>
      <c r="M17" s="1713"/>
    </row>
    <row r="18" spans="1:13" ht="12.75" customHeight="1" thickBot="1">
      <c r="A18" s="788" t="s">
        <v>163</v>
      </c>
      <c r="B18" s="1714">
        <f>SUM(B15:B17)</f>
        <v>9248832</v>
      </c>
      <c r="C18" s="1715">
        <f>SUM(C15:C16)</f>
        <v>0</v>
      </c>
      <c r="D18" s="1716"/>
      <c r="E18" s="1717">
        <f>SUM(E15:E17)</f>
        <v>9248832</v>
      </c>
      <c r="F18" s="659"/>
      <c r="G18" s="637"/>
      <c r="H18" s="1718" t="s">
        <v>164</v>
      </c>
      <c r="I18" s="1719">
        <f>SUM(I15:I16)</f>
        <v>0</v>
      </c>
      <c r="J18" s="1719">
        <f>SUM(J15:J16)</f>
        <v>0</v>
      </c>
      <c r="K18" s="1719">
        <f>SUM(K15:K16)</f>
        <v>0</v>
      </c>
      <c r="L18" s="1715">
        <f>SUM(L15:L16)</f>
        <v>0</v>
      </c>
      <c r="M18" s="1547"/>
    </row>
    <row r="19" spans="1:13" ht="12.75" customHeight="1" thickBot="1">
      <c r="A19" s="790" t="s">
        <v>165</v>
      </c>
      <c r="B19" s="791">
        <f>SUM(B14,B18)</f>
        <v>58873494</v>
      </c>
      <c r="C19" s="791">
        <f>SUM(C14,C18)</f>
        <v>1622365</v>
      </c>
      <c r="D19" s="791">
        <f>SUM(D14,D18)</f>
        <v>0</v>
      </c>
      <c r="E19" s="1544">
        <f>SUM(E14,E18)</f>
        <v>60495859</v>
      </c>
      <c r="F19" s="659"/>
      <c r="G19" s="637"/>
      <c r="H19" s="794" t="s">
        <v>166</v>
      </c>
      <c r="I19" s="794">
        <f>SUM(I18,I14)</f>
        <v>39707127</v>
      </c>
      <c r="J19" s="794">
        <f>SUM(J18,J14)</f>
        <v>0</v>
      </c>
      <c r="K19" s="794">
        <f>SUM(K18,K14)</f>
        <v>0</v>
      </c>
      <c r="L19" s="1548">
        <f>SUM(I19:K19)</f>
        <v>39707127</v>
      </c>
      <c r="M19" s="193"/>
    </row>
    <row r="20" spans="1:13" ht="5.25" customHeight="1" thickBot="1">
      <c r="A20" s="660"/>
      <c r="B20" s="661"/>
      <c r="C20" s="662"/>
      <c r="D20" s="662"/>
      <c r="E20" s="663"/>
      <c r="F20" s="663"/>
      <c r="G20" s="637"/>
      <c r="H20" s="664"/>
      <c r="I20" s="664"/>
      <c r="J20" s="665"/>
      <c r="K20" s="665"/>
      <c r="L20" s="664"/>
      <c r="M20" s="194"/>
    </row>
    <row r="21" spans="1:13" ht="33" customHeight="1" thickBot="1">
      <c r="A21" s="626" t="s">
        <v>167</v>
      </c>
      <c r="B21" s="625" t="s">
        <v>142</v>
      </c>
      <c r="C21" s="624" t="s">
        <v>143</v>
      </c>
      <c r="D21" s="624" t="s">
        <v>1020</v>
      </c>
      <c r="E21" s="625" t="s">
        <v>144</v>
      </c>
      <c r="F21" s="666"/>
      <c r="G21" s="637"/>
      <c r="H21" s="667" t="s">
        <v>168</v>
      </c>
      <c r="I21" s="625" t="s">
        <v>142</v>
      </c>
      <c r="J21" s="780" t="s">
        <v>143</v>
      </c>
      <c r="K21" s="624" t="s">
        <v>1020</v>
      </c>
      <c r="L21" s="625" t="s">
        <v>144</v>
      </c>
      <c r="M21" s="195"/>
    </row>
    <row r="22" spans="1:13" ht="13.5" customHeight="1">
      <c r="A22" s="785" t="s">
        <v>169</v>
      </c>
      <c r="B22" s="668">
        <v>27446073</v>
      </c>
      <c r="C22" s="668"/>
      <c r="D22" s="668"/>
      <c r="E22" s="636">
        <f>SUM(B22:D22)</f>
        <v>27446073</v>
      </c>
      <c r="F22" s="669"/>
      <c r="G22" s="637"/>
      <c r="H22" s="633" t="s">
        <v>1085</v>
      </c>
      <c r="I22" s="633">
        <v>31402747</v>
      </c>
      <c r="J22" s="781"/>
      <c r="K22" s="656"/>
      <c r="L22" s="636">
        <f>SUM(I22:K22)</f>
        <v>31402747</v>
      </c>
      <c r="M22" s="196"/>
    </row>
    <row r="23" spans="1:13" ht="15" customHeight="1">
      <c r="A23" s="639" t="s">
        <v>170</v>
      </c>
      <c r="B23" s="639">
        <v>3437857</v>
      </c>
      <c r="C23" s="639"/>
      <c r="D23" s="639"/>
      <c r="E23" s="636">
        <f aca="true" t="shared" si="2" ref="E23:E33">SUM(B23:D23)</f>
        <v>3437857</v>
      </c>
      <c r="F23" s="670"/>
      <c r="G23" s="637"/>
      <c r="H23" s="639" t="s">
        <v>171</v>
      </c>
      <c r="I23" s="639">
        <v>6598942</v>
      </c>
      <c r="J23" s="774"/>
      <c r="K23" s="656"/>
      <c r="L23" s="636">
        <f aca="true" t="shared" si="3" ref="L23:L30">SUM(I23:K23)</f>
        <v>6598942</v>
      </c>
      <c r="M23" s="197"/>
    </row>
    <row r="24" spans="1:13" ht="13.5" customHeight="1">
      <c r="A24" s="639" t="s">
        <v>17</v>
      </c>
      <c r="B24" s="639">
        <v>17944529</v>
      </c>
      <c r="C24" s="639">
        <v>635000</v>
      </c>
      <c r="D24" s="639"/>
      <c r="E24" s="636">
        <f t="shared" si="2"/>
        <v>18579529</v>
      </c>
      <c r="F24" s="670"/>
      <c r="G24" s="637"/>
      <c r="H24" s="639" t="s">
        <v>172</v>
      </c>
      <c r="I24" s="639"/>
      <c r="J24" s="774"/>
      <c r="K24" s="656"/>
      <c r="L24" s="636">
        <f t="shared" si="3"/>
        <v>0</v>
      </c>
      <c r="M24" s="197"/>
    </row>
    <row r="25" spans="1:13" ht="13.5" customHeight="1">
      <c r="A25" s="639" t="s">
        <v>1075</v>
      </c>
      <c r="B25" s="639">
        <v>8949956</v>
      </c>
      <c r="C25" s="639"/>
      <c r="D25" s="639"/>
      <c r="E25" s="636">
        <f t="shared" si="2"/>
        <v>8949956</v>
      </c>
      <c r="F25" s="670"/>
      <c r="G25" s="631"/>
      <c r="H25" s="671" t="s">
        <v>173</v>
      </c>
      <c r="I25" s="639">
        <v>1704369</v>
      </c>
      <c r="J25" s="774"/>
      <c r="K25" s="656"/>
      <c r="L25" s="636">
        <f t="shared" si="3"/>
        <v>1704369</v>
      </c>
      <c r="M25" s="197"/>
    </row>
    <row r="26" spans="1:13" ht="13.5" customHeight="1">
      <c r="A26" s="639" t="s">
        <v>174</v>
      </c>
      <c r="B26" s="639"/>
      <c r="C26" s="639"/>
      <c r="D26" s="639"/>
      <c r="E26" s="636">
        <f t="shared" si="2"/>
        <v>0</v>
      </c>
      <c r="F26" s="672"/>
      <c r="G26" s="631"/>
      <c r="H26" s="639" t="s">
        <v>175</v>
      </c>
      <c r="I26" s="639"/>
      <c r="J26" s="774"/>
      <c r="K26" s="656"/>
      <c r="L26" s="636">
        <f t="shared" si="3"/>
        <v>0</v>
      </c>
      <c r="M26" s="197"/>
    </row>
    <row r="27" spans="1:14" ht="13.5" customHeight="1">
      <c r="A27" s="671" t="s">
        <v>173</v>
      </c>
      <c r="B27" s="639"/>
      <c r="C27" s="639"/>
      <c r="D27" s="639"/>
      <c r="E27" s="636">
        <f t="shared" si="2"/>
        <v>0</v>
      </c>
      <c r="F27" s="672"/>
      <c r="G27" s="637"/>
      <c r="H27" s="671" t="s">
        <v>173</v>
      </c>
      <c r="I27" s="639"/>
      <c r="J27" s="774"/>
      <c r="K27" s="656"/>
      <c r="L27" s="636">
        <f t="shared" si="3"/>
        <v>0</v>
      </c>
      <c r="M27" s="197"/>
      <c r="N27" t="s">
        <v>176</v>
      </c>
    </row>
    <row r="28" spans="1:13" ht="13.5" customHeight="1">
      <c r="A28" s="639" t="s">
        <v>177</v>
      </c>
      <c r="B28" s="639"/>
      <c r="C28" s="639"/>
      <c r="D28" s="639"/>
      <c r="E28" s="636">
        <f t="shared" si="2"/>
        <v>0</v>
      </c>
      <c r="F28" s="672"/>
      <c r="G28" s="637"/>
      <c r="H28" s="639" t="s">
        <v>178</v>
      </c>
      <c r="I28" s="639"/>
      <c r="J28" s="774"/>
      <c r="K28" s="656"/>
      <c r="L28" s="636">
        <f t="shared" si="3"/>
        <v>0</v>
      </c>
      <c r="M28" s="197"/>
    </row>
    <row r="29" spans="1:13" ht="13.5" customHeight="1">
      <c r="A29" s="671" t="s">
        <v>173</v>
      </c>
      <c r="B29" s="639"/>
      <c r="C29" s="673"/>
      <c r="D29" s="769"/>
      <c r="E29" s="636">
        <f t="shared" si="2"/>
        <v>0</v>
      </c>
      <c r="F29" s="674"/>
      <c r="G29" s="637"/>
      <c r="H29" s="639" t="s">
        <v>179</v>
      </c>
      <c r="I29" s="639"/>
      <c r="J29" s="774"/>
      <c r="K29" s="656"/>
      <c r="L29" s="636">
        <f t="shared" si="3"/>
        <v>0</v>
      </c>
      <c r="M29" s="197"/>
    </row>
    <row r="30" spans="1:13" ht="11.25" customHeight="1">
      <c r="A30" s="639" t="s">
        <v>180</v>
      </c>
      <c r="B30" s="639">
        <v>52000</v>
      </c>
      <c r="C30" s="639">
        <v>86500</v>
      </c>
      <c r="D30" s="633"/>
      <c r="E30" s="636">
        <f t="shared" si="2"/>
        <v>138500</v>
      </c>
      <c r="F30" s="674"/>
      <c r="G30" s="637"/>
      <c r="H30" s="639" t="s">
        <v>181</v>
      </c>
      <c r="I30" s="639"/>
      <c r="J30" s="774"/>
      <c r="K30" s="656"/>
      <c r="L30" s="636">
        <f t="shared" si="3"/>
        <v>0</v>
      </c>
      <c r="M30" s="197"/>
    </row>
    <row r="31" spans="1:13" ht="13.5" customHeight="1">
      <c r="A31" s="639" t="s">
        <v>182</v>
      </c>
      <c r="B31" s="639"/>
      <c r="C31" s="639"/>
      <c r="D31" s="633"/>
      <c r="E31" s="636">
        <f t="shared" si="2"/>
        <v>0</v>
      </c>
      <c r="F31" s="675"/>
      <c r="G31" s="637"/>
      <c r="H31" s="639"/>
      <c r="I31" s="639"/>
      <c r="J31" s="774"/>
      <c r="K31" s="656"/>
      <c r="L31" s="636"/>
      <c r="M31" s="197"/>
    </row>
    <row r="32" spans="1:13" ht="11.25" customHeight="1" thickBot="1">
      <c r="A32" s="643" t="s">
        <v>339</v>
      </c>
      <c r="B32" s="648"/>
      <c r="C32" s="639"/>
      <c r="D32" s="633"/>
      <c r="E32" s="636">
        <f t="shared" si="2"/>
        <v>0</v>
      </c>
      <c r="F32" s="672"/>
      <c r="G32" s="637"/>
      <c r="H32" s="673"/>
      <c r="I32" s="673"/>
      <c r="J32" s="782"/>
      <c r="K32" s="770"/>
      <c r="L32" s="636"/>
      <c r="M32" s="197"/>
    </row>
    <row r="33" spans="1:13" ht="13.5" customHeight="1" hidden="1">
      <c r="A33" s="771"/>
      <c r="B33" s="671"/>
      <c r="C33" s="676"/>
      <c r="D33" s="676"/>
      <c r="E33" s="682">
        <f t="shared" si="2"/>
        <v>0</v>
      </c>
      <c r="F33" s="658"/>
      <c r="G33" s="637"/>
      <c r="H33" s="642"/>
      <c r="I33" s="779"/>
      <c r="J33" s="783"/>
      <c r="K33" s="677"/>
      <c r="L33" s="650"/>
      <c r="M33" s="198"/>
    </row>
    <row r="34" spans="1:13" ht="12" customHeight="1" thickBot="1">
      <c r="A34" s="799" t="s">
        <v>183</v>
      </c>
      <c r="B34" s="1504">
        <f>SUM(B22:B32)</f>
        <v>57830415</v>
      </c>
      <c r="C34" s="1544">
        <f>SUM(C22:C32)</f>
        <v>721500</v>
      </c>
      <c r="D34" s="1544">
        <f>SUM(D22:D32)</f>
        <v>0</v>
      </c>
      <c r="E34" s="1544">
        <f>SUM(E22:E33)</f>
        <v>58551915</v>
      </c>
      <c r="F34" s="1504">
        <f>SUM(F22:F32)</f>
        <v>0</v>
      </c>
      <c r="G34" s="637"/>
      <c r="H34" s="788" t="s">
        <v>184</v>
      </c>
      <c r="I34" s="794">
        <f>SUM(I22:I32)</f>
        <v>39706058</v>
      </c>
      <c r="J34" s="795">
        <f>SUM(J22:J32)</f>
        <v>0</v>
      </c>
      <c r="K34" s="795">
        <f>SUM(K22:K32)</f>
        <v>0</v>
      </c>
      <c r="L34" s="792">
        <f>SUM(L22:L32)</f>
        <v>39706058</v>
      </c>
      <c r="M34" s="199"/>
    </row>
    <row r="35" spans="1:13" ht="13.5" thickBot="1">
      <c r="A35" s="798" t="s">
        <v>948</v>
      </c>
      <c r="B35" s="678">
        <v>1945013</v>
      </c>
      <c r="C35" s="1505"/>
      <c r="D35" s="662"/>
      <c r="E35" s="1545">
        <f>SUM(B35:C35)</f>
        <v>1945013</v>
      </c>
      <c r="F35" s="679"/>
      <c r="G35" s="637"/>
      <c r="H35" s="680" t="s">
        <v>185</v>
      </c>
      <c r="I35" s="678"/>
      <c r="J35" s="784"/>
      <c r="K35" s="681"/>
      <c r="L35" s="682">
        <f>SUM(I35:K35)</f>
        <v>0</v>
      </c>
      <c r="M35" s="200"/>
    </row>
    <row r="36" spans="1:13" ht="14.25" customHeight="1" thickBot="1">
      <c r="A36" s="800" t="s">
        <v>186</v>
      </c>
      <c r="B36" s="789">
        <f>SUM(B35)</f>
        <v>1945013</v>
      </c>
      <c r="C36" s="789">
        <f>SUM(C35)</f>
        <v>0</v>
      </c>
      <c r="D36" s="789">
        <f>SUM(D35)</f>
        <v>0</v>
      </c>
      <c r="E36" s="789">
        <f>SUM(E35)</f>
        <v>1945013</v>
      </c>
      <c r="F36" s="679"/>
      <c r="G36" s="637"/>
      <c r="H36" s="800" t="s">
        <v>186</v>
      </c>
      <c r="I36" s="796">
        <f>SUM(I35)</f>
        <v>0</v>
      </c>
      <c r="J36" s="796">
        <f>SUM(J35)</f>
        <v>0</v>
      </c>
      <c r="K36" s="796">
        <f>SUM(K35)</f>
        <v>0</v>
      </c>
      <c r="L36" s="789">
        <f>SUM(I36:K36)</f>
        <v>0</v>
      </c>
      <c r="M36" s="201"/>
    </row>
    <row r="37" spans="1:13" ht="12.75" customHeight="1" thickBot="1">
      <c r="A37" s="801" t="s">
        <v>187</v>
      </c>
      <c r="B37" s="792">
        <f>SUM(B34,B36)</f>
        <v>59775428</v>
      </c>
      <c r="C37" s="792">
        <f>SUM(C34,C36)</f>
        <v>721500</v>
      </c>
      <c r="D37" s="792">
        <f>SUM(D34,D36)</f>
        <v>0</v>
      </c>
      <c r="E37" s="792">
        <f>SUM(E34,E36)</f>
        <v>60496928</v>
      </c>
      <c r="F37" s="679"/>
      <c r="G37" s="637"/>
      <c r="H37" s="794" t="s">
        <v>188</v>
      </c>
      <c r="I37" s="794">
        <f>SUM(I36,I34)</f>
        <v>39706058</v>
      </c>
      <c r="J37" s="797">
        <f>SUM(J36,J34)</f>
        <v>0</v>
      </c>
      <c r="K37" s="797">
        <f>SUM(K36,K34)</f>
        <v>0</v>
      </c>
      <c r="L37" s="792">
        <f>SUM(L36,L34)</f>
        <v>39706058</v>
      </c>
      <c r="M37" s="202"/>
    </row>
    <row r="38" spans="1:13" ht="5.25" customHeight="1" thickBot="1">
      <c r="A38" s="683"/>
      <c r="B38" s="631"/>
      <c r="C38" s="684"/>
      <c r="D38" s="684"/>
      <c r="E38" s="631"/>
      <c r="F38" s="631"/>
      <c r="G38" s="631"/>
      <c r="H38" s="627"/>
      <c r="I38" s="631"/>
      <c r="J38" s="684"/>
      <c r="K38" s="684"/>
      <c r="L38" s="631"/>
      <c r="M38" s="204"/>
    </row>
    <row r="39" spans="1:13" ht="13.5" customHeight="1" thickBot="1">
      <c r="A39" s="802" t="s">
        <v>189</v>
      </c>
      <c r="B39" s="914">
        <f>SUM(I14,B14)</f>
        <v>89331789</v>
      </c>
      <c r="C39" s="914">
        <f>SUM(J14,C14)</f>
        <v>1622365</v>
      </c>
      <c r="D39" s="914">
        <f>SUM(K14,D14)</f>
        <v>0</v>
      </c>
      <c r="E39" s="914">
        <f>SUM(L14,E14)</f>
        <v>90954154</v>
      </c>
      <c r="F39" s="914">
        <f>SUM(M14,F14)</f>
        <v>0</v>
      </c>
      <c r="G39" s="637"/>
      <c r="H39" s="627"/>
      <c r="I39" s="627"/>
      <c r="J39" s="685"/>
      <c r="K39" s="685"/>
      <c r="L39" s="627"/>
      <c r="M39" s="204"/>
    </row>
    <row r="40" spans="1:13" ht="15" customHeight="1" thickBot="1">
      <c r="A40" s="803" t="s">
        <v>190</v>
      </c>
      <c r="B40" s="913">
        <f>SUM(I34,B34)</f>
        <v>97536473</v>
      </c>
      <c r="C40" s="913">
        <f>SUM(J34,C34)</f>
        <v>721500</v>
      </c>
      <c r="D40" s="913">
        <f>SUM(K34,D34)</f>
        <v>0</v>
      </c>
      <c r="E40" s="913">
        <f>SUM(L34,E34)</f>
        <v>98257973</v>
      </c>
      <c r="F40" s="631">
        <f>SUM(F39,F34,M34)</f>
        <v>0</v>
      </c>
      <c r="G40" s="637"/>
      <c r="H40" s="627"/>
      <c r="I40" s="1782"/>
      <c r="J40" s="1782"/>
      <c r="K40" s="627"/>
      <c r="L40" s="627"/>
      <c r="M40" s="204"/>
    </row>
    <row r="41" spans="1:13" ht="12.75" customHeight="1" thickBot="1">
      <c r="A41" s="786" t="s">
        <v>191</v>
      </c>
      <c r="B41" s="804">
        <f>SUM(B39-B40)</f>
        <v>-8204684</v>
      </c>
      <c r="C41" s="804">
        <f>SUM(C39-C40)</f>
        <v>900865</v>
      </c>
      <c r="D41" s="804">
        <f>SUM(D39-D40)</f>
        <v>0</v>
      </c>
      <c r="E41" s="804">
        <f>SUM(E39-E40)</f>
        <v>-7303819</v>
      </c>
      <c r="F41" s="631"/>
      <c r="G41" s="637"/>
      <c r="H41" s="627"/>
      <c r="I41" s="627"/>
      <c r="J41" s="685"/>
      <c r="K41" s="685"/>
      <c r="L41" s="627"/>
      <c r="M41" s="204"/>
    </row>
    <row r="42" spans="1:12" ht="15" customHeight="1" thickBot="1">
      <c r="A42" s="802" t="s">
        <v>192</v>
      </c>
      <c r="B42" s="806">
        <f>SUM(I19,B19)</f>
        <v>98580621</v>
      </c>
      <c r="C42" s="806">
        <f>SUM(J19,C19)</f>
        <v>1622365</v>
      </c>
      <c r="D42" s="806">
        <f>SUM(K19,D19)</f>
        <v>0</v>
      </c>
      <c r="E42" s="806">
        <f>SUM(L19,E19)</f>
        <v>100202986</v>
      </c>
      <c r="F42" s="683"/>
      <c r="G42" s="683"/>
      <c r="H42" s="683"/>
      <c r="I42" s="683"/>
      <c r="J42" s="683"/>
      <c r="K42" s="683"/>
      <c r="L42" s="683"/>
    </row>
    <row r="43" spans="1:12" ht="15" customHeight="1" thickBot="1">
      <c r="A43" s="803" t="s">
        <v>193</v>
      </c>
      <c r="B43" s="805">
        <f>SUM(I37,B37)</f>
        <v>99481486</v>
      </c>
      <c r="C43" s="805">
        <f>SUM(J37,C37)</f>
        <v>721500</v>
      </c>
      <c r="D43" s="805">
        <f>SUM(K37,D37)</f>
        <v>0</v>
      </c>
      <c r="E43" s="805">
        <f>SUM(L37,E37)</f>
        <v>100202986</v>
      </c>
      <c r="F43" s="805">
        <f>SUM(M37,F37)</f>
        <v>0</v>
      </c>
      <c r="G43" s="683"/>
      <c r="H43" s="1782"/>
      <c r="I43" s="1782"/>
      <c r="J43" s="683"/>
      <c r="K43" s="683"/>
      <c r="L43" s="683"/>
    </row>
    <row r="44" spans="1:12" ht="14.25" customHeight="1" thickBot="1">
      <c r="A44" s="786" t="s">
        <v>194</v>
      </c>
      <c r="B44" s="787">
        <f>SUM(B42-B43)</f>
        <v>-900865</v>
      </c>
      <c r="C44" s="787">
        <f>SUM(C42-C43)</f>
        <v>900865</v>
      </c>
      <c r="D44" s="787">
        <f>SUM(D42-D43)</f>
        <v>0</v>
      </c>
      <c r="E44" s="787">
        <f>SUM(E42-E43)</f>
        <v>0</v>
      </c>
      <c r="F44" s="683"/>
      <c r="G44" s="683"/>
      <c r="H44" s="683"/>
      <c r="I44" s="683"/>
      <c r="J44" s="683"/>
      <c r="K44" s="683"/>
      <c r="L44" s="683"/>
    </row>
    <row r="45" spans="1:12" ht="12.75">
      <c r="A45" s="203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</row>
  </sheetData>
  <sheetProtection selectLockedCells="1" selectUnlockedCells="1"/>
  <mergeCells count="2">
    <mergeCell ref="I40:J40"/>
    <mergeCell ref="H43:I43"/>
  </mergeCells>
  <printOptions/>
  <pageMargins left="0" right="0" top="0.5905511811023623" bottom="0" header="0" footer="0.5905511811023623"/>
  <pageSetup horizontalDpi="300" verticalDpi="300" orientation="landscape" paperSize="9" r:id="rId1"/>
  <headerFooter alignWithMargins="0">
    <oddHeader>&amp;C&amp;"Times New Roman,Félkövér"&amp;8ZAJK KÖZSÉG ÖNKORMÁNYZATA  2019. ÉVI  BEVÉTELEINEK ÉS KIADÁSAINAK MÉRLEGE KÖTELEZŐ,ÖNKÉNT VÁLLALT ÉS ÁLLAMIGAZGATÁSI FELADATOK SZERINTI BONTÁSBAN&amp;R&amp;"Times New Roman,Félkövér"&amp;8
 2. melléklet 
Adatok: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Szücs Erika</dc:creator>
  <cp:keywords/>
  <dc:description/>
  <cp:lastModifiedBy>Gál Zsuzsanna</cp:lastModifiedBy>
  <cp:lastPrinted>2019-12-19T07:37:30Z</cp:lastPrinted>
  <dcterms:created xsi:type="dcterms:W3CDTF">2017-02-09T20:22:55Z</dcterms:created>
  <dcterms:modified xsi:type="dcterms:W3CDTF">2019-12-20T08:56:23Z</dcterms:modified>
  <cp:category/>
  <cp:version/>
  <cp:contentType/>
  <cp:contentStatus/>
</cp:coreProperties>
</file>